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firstSheet="6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<sst xmlns="http://schemas.openxmlformats.org/spreadsheetml/2006/main" count="666" uniqueCount="490">
  <si>
    <t>Concepto (c)</t>
  </si>
  <si>
    <t>31 de marzo de 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</si>
  <si>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</si>
  <si>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</si>
  <si>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</si>
  <si>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</si>
  <si>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</si>
  <si>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</si>
  <si>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</si>
  <si>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</si>
  <si>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</si>
  <si>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</si>
  <si>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</si>
  <si>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</si>
  <si>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</si>
  <si>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</si>
  <si>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</si>
  <si>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</si>
  <si>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</si>
  <si>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</si>
  <si>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</si>
  <si>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</si>
  <si>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</si>
  <si>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</si>
  <si>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</si>
  <si>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</si>
  <si>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</si>
  <si>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</si>
  <si>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</si>
  <si>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</si>
  <si>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</si>
  <si>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</si>
  <si>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</si>
  <si>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</si>
  <si>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</si>
  <si>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</si>
  <si>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</si>
  <si>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</si>
  <si>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</si>
  <si>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</si>
  <si>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</si>
  <si>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</si>
  <si>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</si>
  <si>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</si>
  <si>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</si>
  <si>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</si>
  <si>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</si>
  <si>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</si>
  <si>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</si>
  <si>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</si>
  <si>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</si>
  <si>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</si>
  <si>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</si>
  <si>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</si>
  <si>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</si>
  <si>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</si>
  <si>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</si>
  <si>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</si>
  <si>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</si>
  <si>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</si>
  <si>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</si>
  <si>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</si>
  <si>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</si>
  <si>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</si>
  <si>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</si>
  <si>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</si>
  <si>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</si>
  <si>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</si>
  <si>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</si>
  <si>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</si>
  <si>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</si>
  <si>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</si>
  <si>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</si>
  <si>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</si>
  <si>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</si>
  <si>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</si>
  <si>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</si>
  <si>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</si>
  <si>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</si>
  <si>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</si>
  <si>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</si>
  <si>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</si>
  <si>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</si>
  <si>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</si>
  <si>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</si>
  <si>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</si>
  <si>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</si>
  <si>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</si>
  <si>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</si>
  <si>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</si>
  <si>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</si>
  <si>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</si>
  <si>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</si>
  <si>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</si>
  <si>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</si>
  <si>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</si>
  <si>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</si>
  <si>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</si>
  <si>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</si>
  <si>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</si>
  <si>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</si>
  <si>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</si>
  <si>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</si>
  <si>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</si>
  <si>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</si>
  <si>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</si>
  <si>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</si>
  <si>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</si>
  <si>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</si>
  <si>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</si>
  <si>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</si>
  <si>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</si>
  <si>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</si>
  <si>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</si>
  <si>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</si>
  <si>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</si>
  <si>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</si>
  <si>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</si>
  <si>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</si>
  <si>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</si>
  <si>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31 de marzo de 2019 y al 31 de diciembre de 2018(b)
</t>
    </r>
    <r>
      <rPr>
        <b/>
        <sz val="7"/>
        <color indexed="8"/>
        <rFont val="Arial Narrow"/>
        <family val="2"/>
      </rPr>
      <t>(PESOS)</t>
    </r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</si>
  <si>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marzo del 2019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</si>
  <si>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</si>
  <si>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</si>
  <si>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</si>
  <si>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</si>
  <si>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</si>
  <si>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</si>
  <si>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</si>
  <si>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</si>
  <si>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</si>
  <si>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</si>
  <si>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</si>
  <si>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</si>
  <si>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</si>
  <si>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</si>
  <si>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</si>
  <si>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</si>
  <si>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</si>
  <si>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</si>
  <si>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</si>
  <si>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</si>
  <si>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</si>
  <si>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</si>
  <si>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</si>
  <si>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</si>
  <si>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</si>
  <si>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</si>
  <si>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</si>
  <si>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</si>
  <si>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</si>
  <si>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</si>
  <si>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</si>
  <si>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</si>
  <si>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</si>
  <si>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</si>
  <si>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</si>
  <si>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</si>
  <si>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12</t>
  </si>
  <si>
    <t>TIIE + 0.72</t>
  </si>
  <si>
    <t xml:space="preserve">B. Crédito 2    </t>
  </si>
  <si>
    <t>TIIE + 0.58</t>
  </si>
  <si>
    <t xml:space="preserve">C. Crédito 3    </t>
  </si>
  <si>
    <t>TIIE + 0.79</t>
  </si>
  <si>
    <t xml:space="preserve">D. Crédito 4    </t>
  </si>
  <si>
    <t>TIIE + 0.80</t>
  </si>
  <si>
    <t xml:space="preserve">E. Crédito 5   </t>
  </si>
  <si>
    <t>TIIE + 0.88</t>
  </si>
  <si>
    <t>F. Crédito 6</t>
  </si>
  <si>
    <t>TIIE + 0.84</t>
  </si>
  <si>
    <t>G. Crédito 7</t>
  </si>
  <si>
    <t>TIIE + 2.20</t>
  </si>
  <si>
    <t>H. Crédito 8</t>
  </si>
  <si>
    <t>TIIE+1.75</t>
  </si>
  <si>
    <t>I. Crédito 9</t>
  </si>
  <si>
    <t>TIIIE+1.95</t>
  </si>
  <si>
    <t>PODER EJECUTIVO DEL ESTADO DE NAYARIT</t>
  </si>
  <si>
    <t>Informe Analítico de Obligaciones Diferentes de Financiamientos – LDF</t>
  </si>
  <si>
    <t>Del 01 de enero al 31 de marzo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</si>
  <si>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</si>
  <si>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</si>
  <si>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</si>
  <si>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</si>
  <si>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</si>
  <si>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</si>
  <si>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</si>
  <si>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</si>
  <si>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</si>
  <si>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</si>
  <si>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</si>
  <si>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</si>
  <si>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</si>
  <si>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</si>
  <si>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</si>
  <si>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</si>
  <si>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</si>
  <si>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</si>
  <si>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</si>
  <si>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</si>
  <si>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</si>
  <si>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</si>
  <si>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</si>
  <si>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</si>
  <si>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</si>
  <si>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</si>
  <si>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</si>
  <si>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</si>
  <si>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</si>
  <si>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</si>
  <si>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</si>
  <si>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</si>
  <si>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</si>
  <si>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</si>
  <si>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marzo del 2019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</si>
  <si>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</si>
  <si>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</si>
  <si>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</si>
  <si>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</si>
  <si>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</si>
  <si>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</si>
  <si>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</si>
  <si>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</si>
  <si>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</si>
  <si>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</si>
  <si>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</si>
  <si>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</si>
  <si>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</si>
  <si>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</si>
  <si>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</si>
  <si>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</si>
  <si>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</si>
  <si>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</si>
  <si>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</si>
  <si>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</si>
  <si>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</si>
  <si>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</si>
  <si>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</si>
  <si>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</si>
  <si>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</si>
  <si>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</si>
  <si>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</si>
  <si>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</si>
  <si>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</si>
  <si>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</si>
  <si>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</si>
  <si>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</si>
  <si>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</si>
  <si>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</si>
  <si>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</si>
  <si>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</si>
  <si>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</si>
  <si>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marzo del 2019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</si>
  <si>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</si>
  <si>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</si>
  <si>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</si>
  <si>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</si>
  <si>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</si>
  <si>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</si>
  <si>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</si>
  <si>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</si>
  <si>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</si>
  <si>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</si>
  <si>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</si>
  <si>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</si>
  <si>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</si>
  <si>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</si>
  <si>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</si>
  <si>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</si>
  <si>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</si>
  <si>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</si>
  <si>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</si>
  <si>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</si>
  <si>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</si>
  <si>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</si>
  <si>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</si>
  <si>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</si>
  <si>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</si>
  <si>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</si>
  <si>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</si>
  <si>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</si>
  <si>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</si>
  <si>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</si>
  <si>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</si>
  <si>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</si>
  <si>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</si>
  <si>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</si>
  <si>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</si>
  <si>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</si>
  <si>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</si>
  <si>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</si>
  <si>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</si>
  <si>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</si>
  <si>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</si>
  <si>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</si>
  <si>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</si>
  <si>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</si>
  <si>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</si>
  <si>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</si>
  <si>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</si>
  <si>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</si>
  <si>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</si>
  <si>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</si>
  <si>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</si>
  <si>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</si>
  <si>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</si>
  <si>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</si>
  <si>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</si>
  <si>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</si>
  <si>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</si>
  <si>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</si>
  <si>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</si>
  <si>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</si>
  <si>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</si>
  <si>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</si>
  <si>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</si>
  <si>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</si>
  <si>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</si>
  <si>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</si>
  <si>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</si>
  <si>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</si>
  <si>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</si>
  <si>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31 de marzo del 2019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</si>
  <si>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</si>
  <si>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</si>
  <si>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</si>
  <si>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</si>
  <si>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</si>
  <si>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</si>
  <si>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</si>
  <si>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</si>
  <si>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</si>
  <si>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</si>
  <si>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</si>
  <si>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</si>
  <si>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</si>
  <si>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</si>
  <si>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</si>
  <si>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</si>
  <si>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</si>
  <si>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</si>
  <si>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</si>
  <si>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</si>
  <si>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</si>
  <si>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</si>
  <si>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</si>
  <si>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</si>
  <si>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</si>
  <si>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</si>
  <si>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</si>
  <si>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</si>
  <si>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</si>
  <si>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</si>
  <si>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</si>
  <si>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</si>
  <si>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</si>
  <si>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</si>
  <si>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</si>
  <si>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</si>
  <si>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</si>
  <si>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</si>
  <si>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</si>
  <si>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</si>
  <si>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</si>
  <si>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</si>
  <si>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</si>
  <si>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</si>
  <si>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</si>
  <si>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</si>
  <si>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</si>
  <si>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</si>
  <si>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</si>
  <si>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</si>
  <si>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</si>
  <si>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</si>
  <si>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</si>
  <si>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</si>
  <si>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</si>
  <si>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</si>
  <si>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</si>
  <si>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</si>
  <si>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</si>
  <si>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</si>
  <si>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</si>
  <si>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</si>
  <si>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</si>
  <si>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</si>
  <si>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</si>
  <si>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</si>
  <si>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</si>
  <si>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</si>
  <si>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</si>
  <si>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</si>
  <si>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</si>
  <si>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</si>
  <si>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</si>
  <si>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</si>
  <si>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</si>
  <si>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</si>
  <si>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</si>
  <si>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</si>
  <si>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</si>
  <si>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</si>
  <si>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marzo del 2019 (b)
</t>
    </r>
    <r>
      <rPr>
        <b/>
        <sz val="7.5"/>
        <color indexed="8"/>
        <rFont val="Arial Narrow"/>
        <family val="2"/>
      </rPr>
      <t>(PESOS)</t>
    </r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</si>
  <si>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</si>
  <si>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</si>
  <si>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</si>
  <si>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</si>
  <si>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</si>
  <si>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Secretaría de Desarrollo Social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</si>
  <si>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</si>
  <si>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</si>
  <si>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</si>
  <si>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</si>
  <si>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</si>
  <si>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</si>
  <si>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</si>
  <si>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</si>
  <si>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</si>
  <si>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</si>
  <si>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</si>
  <si>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</si>
  <si>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</si>
  <si>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</si>
  <si>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</si>
  <si>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</si>
  <si>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</si>
  <si>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</si>
  <si>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</si>
  <si>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Secretaría de Desarrollo Social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</si>
  <si>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</si>
  <si>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</si>
  <si>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</si>
  <si>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</si>
  <si>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</si>
  <si>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</si>
  <si>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</si>
  <si>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</si>
  <si>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</si>
  <si>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</si>
  <si>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</si>
  <si>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</si>
  <si>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marzo del 2019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</si>
  <si>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</si>
  <si>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</si>
  <si>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</si>
  <si>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</si>
  <si>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</si>
  <si>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</si>
  <si>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</si>
  <si>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</si>
  <si>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</si>
  <si>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</si>
  <si>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</si>
  <si>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</si>
  <si>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</si>
  <si>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</si>
  <si>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</si>
  <si>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</si>
  <si>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</si>
  <si>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</si>
  <si>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</si>
  <si>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</si>
  <si>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</si>
  <si>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</si>
  <si>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</si>
  <si>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</si>
  <si>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</si>
  <si>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</si>
  <si>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</si>
  <si>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</si>
  <si>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</si>
  <si>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</si>
  <si>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</si>
  <si>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</si>
  <si>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</si>
  <si>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</si>
  <si>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marzo del 2019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</si>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</sst>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60">
    <font>
      <sz val="10"/>
      <color indexed="8"/>
      <name val="ARIAL"/>
      <family val="0"/>
    </font>
    <font>
      <b/>
      <sz val="5"/>
      <color indexed="8"/>
      <name val="Arial Narrow"/>
      <family val="0"/>
    </font>
    <font>
      <sz val="5"/>
      <color indexed="8"/>
      <name val="Arial Narrow"/>
      <family val="0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b/>
      <sz val="10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9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5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left" vertical="center" wrapText="1" readingOrder="1"/>
    </xf>
    <xf numFmtId="0" fontId="1" fillId="0" borderId="15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left" vertical="center" wrapText="1" readingOrder="1"/>
    </xf>
    <xf numFmtId="0" fontId="1" fillId="0" borderId="19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center" wrapText="1" readingOrder="1"/>
    </xf>
    <xf numFmtId="4" fontId="2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4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4" fillId="34" borderId="13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4" fontId="25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3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3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9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9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34" borderId="18" xfId="53" applyFont="1" applyFill="1" applyBorder="1" applyAlignment="1">
      <alignment horizontal="center" vertical="center"/>
      <protection/>
    </xf>
    <xf numFmtId="0" fontId="54" fillId="34" borderId="19" xfId="53" applyFont="1" applyFill="1" applyBorder="1" applyAlignment="1">
      <alignment horizontal="center" vertical="center"/>
      <protection/>
    </xf>
    <xf numFmtId="0" fontId="54" fillId="34" borderId="15" xfId="53" applyFont="1" applyFill="1" applyBorder="1" applyAlignment="1">
      <alignment horizontal="center" vertical="center"/>
      <protection/>
    </xf>
    <xf numFmtId="0" fontId="55" fillId="0" borderId="0" xfId="53" applyFont="1">
      <alignment/>
      <protection/>
    </xf>
    <xf numFmtId="0" fontId="54" fillId="34" borderId="12" xfId="53" applyFont="1" applyFill="1" applyBorder="1" applyAlignment="1">
      <alignment horizontal="center" vertical="center" wrapText="1"/>
      <protection/>
    </xf>
    <xf numFmtId="0" fontId="54" fillId="34" borderId="0" xfId="53" applyFont="1" applyFill="1" applyBorder="1" applyAlignment="1">
      <alignment horizontal="center" vertical="center" wrapText="1"/>
      <protection/>
    </xf>
    <xf numFmtId="0" fontId="54" fillId="34" borderId="13" xfId="53" applyFont="1" applyFill="1" applyBorder="1" applyAlignment="1">
      <alignment horizontal="center" vertical="center" wrapText="1"/>
      <protection/>
    </xf>
    <xf numFmtId="0" fontId="54" fillId="34" borderId="10" xfId="53" applyFont="1" applyFill="1" applyBorder="1" applyAlignment="1">
      <alignment horizontal="center" vertical="center" wrapText="1"/>
      <protection/>
    </xf>
    <xf numFmtId="0" fontId="54" fillId="34" borderId="11" xfId="53" applyFont="1" applyFill="1" applyBorder="1" applyAlignment="1">
      <alignment horizontal="center" vertical="center" wrapText="1"/>
      <protection/>
    </xf>
    <xf numFmtId="0" fontId="54" fillId="34" borderId="14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0" xfId="53" applyFont="1" applyFill="1" applyBorder="1" applyAlignment="1">
      <alignment horizontal="center" vertical="center" wrapText="1"/>
      <protection/>
    </xf>
    <xf numFmtId="0" fontId="56" fillId="34" borderId="15" xfId="53" applyFont="1" applyFill="1" applyBorder="1" applyAlignment="1">
      <alignment horizontal="center" vertical="center" wrapText="1"/>
      <protection/>
    </xf>
    <xf numFmtId="0" fontId="56" fillId="34" borderId="10" xfId="53" applyFont="1" applyFill="1" applyBorder="1" applyAlignment="1">
      <alignment horizontal="center" vertical="center"/>
      <protection/>
    </xf>
    <xf numFmtId="0" fontId="56" fillId="34" borderId="17" xfId="53" applyFont="1" applyFill="1" applyBorder="1" applyAlignment="1">
      <alignment horizontal="center" vertical="center"/>
      <protection/>
    </xf>
    <xf numFmtId="0" fontId="56" fillId="34" borderId="14" xfId="53" applyFont="1" applyFill="1" applyBorder="1" applyAlignment="1">
      <alignment horizontal="center" vertical="center"/>
      <protection/>
    </xf>
    <xf numFmtId="0" fontId="54" fillId="0" borderId="12" xfId="53" applyFont="1" applyBorder="1" applyAlignment="1">
      <alignment horizontal="justify" vertical="center" wrapText="1"/>
      <protection/>
    </xf>
    <xf numFmtId="0" fontId="57" fillId="0" borderId="16" xfId="53" applyFont="1" applyBorder="1" applyAlignment="1">
      <alignment horizontal="justify" vertical="center" wrapText="1"/>
      <protection/>
    </xf>
    <xf numFmtId="0" fontId="57" fillId="0" borderId="13" xfId="53" applyFont="1" applyBorder="1" applyAlignment="1">
      <alignment horizontal="justify" vertical="center" wrapText="1"/>
      <protection/>
    </xf>
    <xf numFmtId="0" fontId="56" fillId="0" borderId="12" xfId="53" applyFont="1" applyBorder="1" applyAlignment="1">
      <alignment horizontal="left" vertical="center" wrapText="1"/>
      <protection/>
    </xf>
    <xf numFmtId="165" fontId="56" fillId="0" borderId="16" xfId="53" applyNumberFormat="1" applyFont="1" applyBorder="1" applyAlignment="1">
      <alignment horizontal="right" vertical="center" wrapText="1"/>
      <protection/>
    </xf>
    <xf numFmtId="165" fontId="56" fillId="0" borderId="13" xfId="53" applyNumberFormat="1" applyFont="1" applyBorder="1" applyAlignment="1">
      <alignment horizontal="right" vertical="center" wrapText="1"/>
      <protection/>
    </xf>
    <xf numFmtId="0" fontId="58" fillId="0" borderId="12" xfId="53" applyFont="1" applyBorder="1" applyAlignment="1">
      <alignment horizontal="left" vertical="center" wrapText="1" indent="1"/>
      <protection/>
    </xf>
    <xf numFmtId="165" fontId="58" fillId="0" borderId="16" xfId="53" applyNumberFormat="1" applyFont="1" applyBorder="1" applyAlignment="1">
      <alignment horizontal="right" vertical="center" wrapText="1"/>
      <protection/>
    </xf>
    <xf numFmtId="165" fontId="58" fillId="0" borderId="13" xfId="53" applyNumberFormat="1" applyFont="1" applyBorder="1" applyAlignment="1">
      <alignment horizontal="right" vertical="center" wrapText="1"/>
      <protection/>
    </xf>
    <xf numFmtId="0" fontId="55" fillId="0" borderId="12" xfId="53" applyFont="1" applyBorder="1" applyAlignment="1">
      <alignment horizontal="left" vertical="center" wrapText="1"/>
      <protection/>
    </xf>
    <xf numFmtId="166" fontId="55" fillId="0" borderId="16" xfId="53" applyNumberFormat="1" applyFont="1" applyBorder="1" applyAlignment="1">
      <alignment horizontal="right" vertical="center" wrapText="1"/>
      <protection/>
    </xf>
    <xf numFmtId="166" fontId="55" fillId="0" borderId="13" xfId="53" applyNumberFormat="1" applyFont="1" applyBorder="1" applyAlignment="1">
      <alignment horizontal="right" vertical="center" wrapText="1"/>
      <protection/>
    </xf>
    <xf numFmtId="0" fontId="55" fillId="0" borderId="10" xfId="53" applyFont="1" applyBorder="1" applyAlignment="1">
      <alignment horizontal="justify" vertical="center" wrapText="1"/>
      <protection/>
    </xf>
    <xf numFmtId="166" fontId="54" fillId="0" borderId="17" xfId="53" applyNumberFormat="1" applyFont="1" applyBorder="1" applyAlignment="1">
      <alignment horizontal="justify" vertical="center" wrapText="1"/>
      <protection/>
    </xf>
    <xf numFmtId="166" fontId="54" fillId="0" borderId="14" xfId="53" applyNumberFormat="1" applyFont="1" applyBorder="1" applyAlignment="1">
      <alignment horizontal="justify" vertical="center" wrapText="1"/>
      <protection/>
    </xf>
    <xf numFmtId="0" fontId="55" fillId="0" borderId="0" xfId="53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3" fillId="34" borderId="18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center" vertical="top" wrapText="1" readingOrder="1"/>
    </xf>
    <xf numFmtId="0" fontId="3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3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3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3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3" fillId="34" borderId="18" xfId="0" applyFont="1" applyFill="1" applyBorder="1" applyAlignment="1">
      <alignment horizontal="center" vertical="top" wrapText="1" readingOrder="1"/>
    </xf>
    <xf numFmtId="0" fontId="3" fillId="34" borderId="20" xfId="0" applyFont="1" applyFill="1" applyBorder="1" applyAlignment="1">
      <alignment horizontal="center" vertical="top" wrapText="1" readingOrder="1"/>
    </xf>
    <xf numFmtId="0" fontId="3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3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3" fillId="34" borderId="18" xfId="0" applyFont="1" applyFill="1" applyBorder="1" applyAlignment="1">
      <alignment horizontal="center" vertical="center" wrapText="1" readingOrder="1"/>
    </xf>
    <xf numFmtId="0" fontId="3" fillId="34" borderId="18" xfId="0" applyFont="1" applyFill="1" applyBorder="1" applyAlignment="1">
      <alignment horizontal="center" vertical="top" wrapText="1" readingOrder="1"/>
    </xf>
    <xf numFmtId="0" fontId="3" fillId="34" borderId="19" xfId="0" applyFont="1" applyFill="1" applyBorder="1" applyAlignment="1">
      <alignment horizontal="center" vertical="top" wrapText="1" readingOrder="1"/>
    </xf>
    <xf numFmtId="0" fontId="3" fillId="34" borderId="15" xfId="0" applyFont="1" applyFill="1" applyBorder="1" applyAlignment="1">
      <alignment horizontal="center" vertical="center" wrapText="1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3" fillId="34" borderId="10" xfId="0" applyFont="1" applyFill="1" applyBorder="1" applyAlignment="1">
      <alignment horizontal="center" vertical="top" wrapText="1" readingOrder="1"/>
    </xf>
    <xf numFmtId="0" fontId="3" fillId="34" borderId="11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center" wrapText="1" readingOrder="1"/>
    </xf>
    <xf numFmtId="0" fontId="3" fillId="34" borderId="20" xfId="0" applyFont="1" applyFill="1" applyBorder="1" applyAlignment="1">
      <alignment horizontal="center" vertical="center" wrapText="1" readingOrder="1"/>
    </xf>
    <xf numFmtId="0" fontId="3" fillId="34" borderId="16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17" xfId="0" applyFont="1" applyFill="1" applyBorder="1" applyAlignment="1">
      <alignment horizontal="center" vertical="center" wrapText="1" readingOrder="1"/>
    </xf>
    <xf numFmtId="0" fontId="3" fillId="34" borderId="14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0" fontId="34" fillId="0" borderId="12" xfId="0" applyFont="1" applyBorder="1" applyAlignment="1">
      <alignment horizontal="left" vertical="top" wrapText="1" indent="1"/>
    </xf>
    <xf numFmtId="4" fontId="34" fillId="0" borderId="13" xfId="0" applyNumberFormat="1" applyFont="1" applyBorder="1" applyAlignment="1">
      <alignment horizontal="right" vertical="top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4" fontId="34" fillId="0" borderId="12" xfId="0" applyNumberFormat="1" applyFont="1" applyBorder="1" applyAlignment="1">
      <alignment horizontal="right" vertical="center"/>
    </xf>
    <xf numFmtId="4" fontId="34" fillId="0" borderId="13" xfId="0" applyNumberFormat="1" applyFont="1" applyBorder="1" applyAlignment="1">
      <alignment horizontal="right" vertical="center"/>
    </xf>
    <xf numFmtId="4" fontId="34" fillId="0" borderId="12" xfId="0" applyNumberFormat="1" applyFont="1" applyBorder="1" applyAlignment="1">
      <alignment horizontal="right" vertical="top"/>
    </xf>
    <xf numFmtId="0" fontId="33" fillId="0" borderId="12" xfId="0" applyFont="1" applyBorder="1" applyAlignment="1">
      <alignment horizontal="left" vertical="top" wrapText="1" readingOrder="1"/>
    </xf>
    <xf numFmtId="4" fontId="33" fillId="0" borderId="13" xfId="0" applyNumberFormat="1" applyFont="1" applyBorder="1" applyAlignment="1">
      <alignment horizontal="right" vertical="top"/>
    </xf>
    <xf numFmtId="4" fontId="33" fillId="0" borderId="12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0" fontId="33" fillId="0" borderId="12" xfId="0" applyFont="1" applyBorder="1" applyAlignment="1">
      <alignment horizontal="left" vertical="top" wrapText="1"/>
    </xf>
    <xf numFmtId="0" fontId="0" fillId="37" borderId="13" xfId="0" applyFill="1" applyBorder="1" applyAlignment="1">
      <alignment vertical="top"/>
    </xf>
    <xf numFmtId="4" fontId="33" fillId="0" borderId="0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34" fillId="0" borderId="16" xfId="0" applyNumberFormat="1" applyFont="1" applyBorder="1" applyAlignment="1">
      <alignment horizontal="right" vertical="top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0" xfId="0" applyNumberFormat="1" applyFont="1" applyBorder="1" applyAlignment="1">
      <alignment horizontal="right"/>
    </xf>
    <xf numFmtId="4" fontId="33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1" xfId="0" applyNumberFormat="1" applyFont="1" applyBorder="1" applyAlignment="1">
      <alignment horizontal="right" vertical="top"/>
    </xf>
    <xf numFmtId="4" fontId="33" fillId="0" borderId="14" xfId="0" applyNumberFormat="1" applyFont="1" applyBorder="1" applyAlignment="1">
      <alignment horizontal="right" vertical="top"/>
    </xf>
    <xf numFmtId="0" fontId="59" fillId="34" borderId="18" xfId="0" applyFont="1" applyFill="1" applyBorder="1" applyAlignment="1">
      <alignment horizontal="center" vertical="top" wrapText="1" readingOrder="1"/>
    </xf>
    <xf numFmtId="0" fontId="3" fillId="34" borderId="18" xfId="0" applyFont="1" applyFill="1" applyBorder="1" applyAlignment="1">
      <alignment horizontal="center" vertical="center" wrapText="1" readingOrder="1"/>
    </xf>
    <xf numFmtId="0" fontId="3" fillId="34" borderId="15" xfId="0" applyFont="1" applyFill="1" applyBorder="1" applyAlignment="1">
      <alignment horizontal="center" vertical="center" wrapText="1" readingOrder="1"/>
    </xf>
    <xf numFmtId="0" fontId="3" fillId="34" borderId="21" xfId="0" applyFont="1" applyFill="1" applyBorder="1" applyAlignment="1">
      <alignment horizontal="center" vertical="top" wrapText="1" readingOrder="1"/>
    </xf>
    <xf numFmtId="0" fontId="3" fillId="34" borderId="21" xfId="0" applyFont="1" applyFill="1" applyBorder="1" applyAlignment="1">
      <alignment horizontal="center" vertical="center" wrapText="1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13" xfId="0" applyFont="1" applyFill="1" applyBorder="1" applyAlignment="1">
      <alignment horizontal="center" vertical="center" wrapText="1" readingOrder="1"/>
    </xf>
    <xf numFmtId="0" fontId="3" fillId="34" borderId="2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14" xfId="0" applyFont="1" applyFill="1" applyBorder="1" applyAlignment="1">
      <alignment horizontal="center" vertical="center" wrapText="1" readingOrder="1"/>
    </xf>
    <xf numFmtId="0" fontId="3" fillId="34" borderId="17" xfId="0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4" fontId="35" fillId="0" borderId="16" xfId="0" applyNumberFormat="1" applyFont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0" fontId="35" fillId="0" borderId="12" xfId="0" applyFont="1" applyBorder="1" applyAlignment="1">
      <alignment horizontal="left" vertical="top" wrapText="1" inden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421875" style="0" customWidth="1"/>
    <col min="4" max="4" width="10.421875" style="0" customWidth="1"/>
    <col min="5" max="5" width="1.57421875" style="0" customWidth="1"/>
    <col min="6" max="6" width="16.00390625" style="0" customWidth="1"/>
    <col min="7" max="7" width="14.421875" style="0" customWidth="1"/>
    <col min="8" max="8" width="9.421875" style="0" customWidth="1"/>
    <col min="9" max="9" width="10.421875" style="0" customWidth="1"/>
  </cols>
  <sheetData>
    <row r="1" spans="1:9" ht="10.5" customHeight="1">
      <c r="A1" s="29" t="s">
        <v>120</v>
      </c>
      <c r="B1" s="30"/>
      <c r="C1" s="30"/>
      <c r="D1" s="30"/>
      <c r="E1" s="30"/>
      <c r="F1" s="30"/>
      <c r="G1" s="30"/>
      <c r="H1" s="30"/>
      <c r="I1" s="31"/>
    </row>
    <row r="2" spans="1:9" ht="10.5" customHeight="1">
      <c r="A2" s="32"/>
      <c r="B2" s="33"/>
      <c r="C2" s="33"/>
      <c r="D2" s="33"/>
      <c r="E2" s="33"/>
      <c r="F2" s="33"/>
      <c r="G2" s="33"/>
      <c r="H2" s="33"/>
      <c r="I2" s="34"/>
    </row>
    <row r="3" spans="1:9" ht="10.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18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9" ht="9" customHeight="1">
      <c r="A5" s="45" t="s">
        <v>0</v>
      </c>
      <c r="B5" s="46"/>
      <c r="C5" s="43" t="s">
        <v>1</v>
      </c>
      <c r="D5" s="43" t="s">
        <v>2</v>
      </c>
      <c r="E5" s="45" t="s">
        <v>0</v>
      </c>
      <c r="F5" s="49"/>
      <c r="G5" s="46"/>
      <c r="H5" s="27" t="s">
        <v>1</v>
      </c>
      <c r="I5" s="27" t="s">
        <v>2</v>
      </c>
    </row>
    <row r="6" spans="1:9" ht="9" customHeight="1">
      <c r="A6" s="47"/>
      <c r="B6" s="48"/>
      <c r="C6" s="44"/>
      <c r="D6" s="44"/>
      <c r="E6" s="47"/>
      <c r="F6" s="50"/>
      <c r="G6" s="48"/>
      <c r="H6" s="28"/>
      <c r="I6" s="28"/>
    </row>
    <row r="7" spans="1:9" ht="6" customHeight="1">
      <c r="A7" s="38" t="s">
        <v>3</v>
      </c>
      <c r="B7" s="39"/>
      <c r="C7" s="6"/>
      <c r="D7" s="9"/>
      <c r="E7" s="42" t="s">
        <v>4</v>
      </c>
      <c r="F7" s="42"/>
      <c r="G7" s="41"/>
      <c r="H7" s="15"/>
      <c r="I7" s="15"/>
    </row>
    <row r="8" spans="1:9" ht="6.75" customHeight="1">
      <c r="A8" s="40"/>
      <c r="B8" s="41"/>
      <c r="C8" s="4"/>
      <c r="D8" s="10"/>
      <c r="E8" s="42"/>
      <c r="F8" s="42"/>
      <c r="G8" s="41"/>
      <c r="H8" s="4"/>
      <c r="I8" s="4"/>
    </row>
    <row r="9" spans="1:9" ht="6.75" customHeight="1">
      <c r="A9" s="40" t="s">
        <v>5</v>
      </c>
      <c r="B9" s="41"/>
      <c r="C9" s="4"/>
      <c r="D9" s="10"/>
      <c r="E9" s="42" t="s">
        <v>6</v>
      </c>
      <c r="F9" s="42"/>
      <c r="G9" s="41"/>
      <c r="H9" s="4"/>
      <c r="I9" s="4"/>
    </row>
    <row r="10" spans="1:9" s="19" customFormat="1" ht="6.75" customHeight="1">
      <c r="A10" s="51" t="s">
        <v>7</v>
      </c>
      <c r="B10" s="52"/>
      <c r="C10" s="18">
        <f>SUM(C11:C17)</f>
        <v>564230325.2199999</v>
      </c>
      <c r="D10" s="18">
        <f>SUM(D11:D17)</f>
        <v>105070913.89</v>
      </c>
      <c r="E10" s="53" t="s">
        <v>8</v>
      </c>
      <c r="F10" s="53"/>
      <c r="G10" s="52"/>
      <c r="H10" s="18">
        <f>SUM(H11:H20)</f>
        <v>1778160666.0300002</v>
      </c>
      <c r="I10" s="18">
        <f>SUM(I11:I20)</f>
        <v>2202579617.7799997</v>
      </c>
    </row>
    <row r="11" spans="1:9" ht="6.75" customHeight="1">
      <c r="A11" s="54" t="s">
        <v>9</v>
      </c>
      <c r="B11" s="55"/>
      <c r="C11" s="8">
        <v>3028482.11</v>
      </c>
      <c r="D11" s="12">
        <v>1165389.66</v>
      </c>
      <c r="E11" s="14"/>
      <c r="F11" s="56" t="s">
        <v>10</v>
      </c>
      <c r="G11" s="57"/>
      <c r="H11" s="8">
        <v>100523590.65</v>
      </c>
      <c r="I11" s="8">
        <v>370933796.25</v>
      </c>
    </row>
    <row r="12" spans="1:9" ht="6.75" customHeight="1">
      <c r="A12" s="54" t="s">
        <v>11</v>
      </c>
      <c r="B12" s="55"/>
      <c r="C12" s="8">
        <v>558270766.28</v>
      </c>
      <c r="D12" s="12">
        <v>100982326.18</v>
      </c>
      <c r="E12" s="14"/>
      <c r="F12" s="56" t="s">
        <v>12</v>
      </c>
      <c r="G12" s="57"/>
      <c r="H12" s="8">
        <v>185369356.37</v>
      </c>
      <c r="I12" s="8">
        <v>247813520.38</v>
      </c>
    </row>
    <row r="13" spans="1:9" ht="6.75" customHeight="1">
      <c r="A13" s="54" t="s">
        <v>13</v>
      </c>
      <c r="B13" s="55"/>
      <c r="C13" s="8">
        <v>0</v>
      </c>
      <c r="D13" s="12">
        <v>0</v>
      </c>
      <c r="E13" s="14"/>
      <c r="F13" s="56" t="s">
        <v>14</v>
      </c>
      <c r="G13" s="57"/>
      <c r="H13" s="8">
        <v>2226403.45</v>
      </c>
      <c r="I13" s="8">
        <v>4167465.05</v>
      </c>
    </row>
    <row r="14" spans="1:9" ht="6.75" customHeight="1">
      <c r="A14" s="54" t="s">
        <v>15</v>
      </c>
      <c r="B14" s="55"/>
      <c r="C14" s="8">
        <v>1620276.27</v>
      </c>
      <c r="D14" s="12">
        <v>1612397.49</v>
      </c>
      <c r="E14" s="14"/>
      <c r="F14" s="56" t="s">
        <v>16</v>
      </c>
      <c r="G14" s="57"/>
      <c r="H14" s="8">
        <v>10754505.37</v>
      </c>
      <c r="I14" s="8">
        <v>4017694.76</v>
      </c>
    </row>
    <row r="15" spans="1:9" ht="6.75" customHeight="1">
      <c r="A15" s="54" t="s">
        <v>17</v>
      </c>
      <c r="B15" s="55"/>
      <c r="C15" s="8">
        <v>0</v>
      </c>
      <c r="D15" s="12">
        <v>0</v>
      </c>
      <c r="E15" s="14"/>
      <c r="F15" s="56" t="s">
        <v>18</v>
      </c>
      <c r="G15" s="57"/>
      <c r="H15" s="8">
        <v>498346584.05</v>
      </c>
      <c r="I15" s="8">
        <v>511499466.78</v>
      </c>
    </row>
    <row r="16" spans="1:9" ht="6.75" customHeight="1">
      <c r="A16" s="54" t="s">
        <v>19</v>
      </c>
      <c r="B16" s="55"/>
      <c r="C16" s="8">
        <v>0</v>
      </c>
      <c r="D16" s="12">
        <v>0</v>
      </c>
      <c r="E16" s="14"/>
      <c r="F16" s="58" t="s">
        <v>20</v>
      </c>
      <c r="G16" s="59"/>
      <c r="H16" s="25">
        <v>0</v>
      </c>
      <c r="I16" s="25">
        <v>0</v>
      </c>
    </row>
    <row r="17" spans="1:9" ht="6.75" customHeight="1">
      <c r="A17" s="54" t="s">
        <v>21</v>
      </c>
      <c r="B17" s="55"/>
      <c r="C17" s="8">
        <v>1310800.56</v>
      </c>
      <c r="D17" s="12">
        <v>1310800.56</v>
      </c>
      <c r="E17" s="14"/>
      <c r="F17" s="58"/>
      <c r="G17" s="59"/>
      <c r="H17" s="25"/>
      <c r="I17" s="25"/>
    </row>
    <row r="18" spans="1:9" ht="6.75" customHeight="1">
      <c r="A18" s="51" t="s">
        <v>22</v>
      </c>
      <c r="B18" s="52"/>
      <c r="C18" s="18">
        <f>SUM(C19:C25)</f>
        <v>708290836.1</v>
      </c>
      <c r="D18" s="18">
        <f>SUM(D19:D25)</f>
        <v>687495368.86</v>
      </c>
      <c r="E18" s="14"/>
      <c r="F18" s="56" t="s">
        <v>23</v>
      </c>
      <c r="G18" s="57"/>
      <c r="H18" s="8">
        <v>495625087.49</v>
      </c>
      <c r="I18" s="8">
        <v>466025166.92</v>
      </c>
    </row>
    <row r="19" spans="1:9" ht="6.75" customHeight="1">
      <c r="A19" s="54" t="s">
        <v>24</v>
      </c>
      <c r="B19" s="55"/>
      <c r="C19" s="8">
        <v>0</v>
      </c>
      <c r="D19" s="12">
        <v>0</v>
      </c>
      <c r="E19" s="14"/>
      <c r="F19" s="56" t="s">
        <v>25</v>
      </c>
      <c r="G19" s="57"/>
      <c r="H19" s="8">
        <v>438834.26</v>
      </c>
      <c r="I19" s="8">
        <v>421287.14</v>
      </c>
    </row>
    <row r="20" spans="1:9" ht="6.75" customHeight="1">
      <c r="A20" s="54" t="s">
        <v>26</v>
      </c>
      <c r="B20" s="55"/>
      <c r="C20" s="8">
        <v>2956768.42</v>
      </c>
      <c r="D20" s="12">
        <v>1030167.53</v>
      </c>
      <c r="E20" s="14"/>
      <c r="F20" s="56" t="s">
        <v>27</v>
      </c>
      <c r="G20" s="57"/>
      <c r="H20" s="8">
        <v>484876304.39</v>
      </c>
      <c r="I20" s="8">
        <v>597701220.5</v>
      </c>
    </row>
    <row r="21" spans="1:9" ht="6.75" customHeight="1">
      <c r="A21" s="54" t="s">
        <v>28</v>
      </c>
      <c r="B21" s="55"/>
      <c r="C21" s="8">
        <v>472279992.64</v>
      </c>
      <c r="D21" s="12">
        <v>452249504.5</v>
      </c>
      <c r="E21" s="53" t="s">
        <v>29</v>
      </c>
      <c r="F21" s="53"/>
      <c r="G21" s="52"/>
      <c r="H21" s="18">
        <f>SUM(H22:H24)</f>
        <v>1111818181.83</v>
      </c>
      <c r="I21" s="18">
        <f>SUM(I22:I24)</f>
        <v>1174393939.39</v>
      </c>
    </row>
    <row r="22" spans="1:9" ht="6.75" customHeight="1">
      <c r="A22" s="54" t="s">
        <v>30</v>
      </c>
      <c r="B22" s="55"/>
      <c r="C22" s="8">
        <v>0</v>
      </c>
      <c r="D22" s="12">
        <v>0</v>
      </c>
      <c r="E22" s="14"/>
      <c r="F22" s="56" t="s">
        <v>31</v>
      </c>
      <c r="G22" s="57"/>
      <c r="H22" s="8">
        <v>1111818181.83</v>
      </c>
      <c r="I22" s="8">
        <v>1174393939.39</v>
      </c>
    </row>
    <row r="23" spans="1:9" ht="6.75" customHeight="1">
      <c r="A23" s="54" t="s">
        <v>32</v>
      </c>
      <c r="B23" s="55"/>
      <c r="C23" s="8">
        <v>0</v>
      </c>
      <c r="D23" s="12">
        <v>0</v>
      </c>
      <c r="E23" s="14"/>
      <c r="F23" s="56" t="s">
        <v>33</v>
      </c>
      <c r="G23" s="57"/>
      <c r="H23" s="8">
        <v>0</v>
      </c>
      <c r="I23" s="8">
        <v>0</v>
      </c>
    </row>
    <row r="24" spans="1:9" ht="6.75" customHeight="1">
      <c r="A24" s="54" t="s">
        <v>34</v>
      </c>
      <c r="B24" s="55"/>
      <c r="C24" s="8">
        <v>0</v>
      </c>
      <c r="D24" s="12">
        <v>0</v>
      </c>
      <c r="E24" s="14"/>
      <c r="F24" s="56" t="s">
        <v>35</v>
      </c>
      <c r="G24" s="57"/>
      <c r="H24" s="8">
        <v>0</v>
      </c>
      <c r="I24" s="8">
        <v>0</v>
      </c>
    </row>
    <row r="25" spans="1:9" ht="6.75" customHeight="1">
      <c r="A25" s="54" t="s">
        <v>36</v>
      </c>
      <c r="B25" s="55"/>
      <c r="C25" s="8">
        <v>233054075.04</v>
      </c>
      <c r="D25" s="12">
        <v>234215696.83</v>
      </c>
      <c r="E25" s="53" t="s">
        <v>37</v>
      </c>
      <c r="F25" s="53"/>
      <c r="G25" s="52"/>
      <c r="H25" s="18">
        <f>SUM(H26:H27)</f>
        <v>23917150.28</v>
      </c>
      <c r="I25" s="18">
        <f>SUM(I26:I27)</f>
        <v>0</v>
      </c>
    </row>
    <row r="26" spans="1:9" ht="6.75" customHeight="1">
      <c r="A26" s="51" t="s">
        <v>38</v>
      </c>
      <c r="B26" s="52"/>
      <c r="C26" s="18">
        <f>SUM(C27:C33)</f>
        <v>39456198.94</v>
      </c>
      <c r="D26" s="18">
        <f>SUM(D27:D33)</f>
        <v>49363382.39</v>
      </c>
      <c r="E26" s="14"/>
      <c r="F26" s="56" t="s">
        <v>39</v>
      </c>
      <c r="G26" s="57"/>
      <c r="H26" s="8">
        <v>23917150.28</v>
      </c>
      <c r="I26" s="8">
        <v>0</v>
      </c>
    </row>
    <row r="27" spans="1:9" ht="6.75" customHeight="1">
      <c r="A27" s="54" t="s">
        <v>40</v>
      </c>
      <c r="B27" s="55"/>
      <c r="C27" s="25">
        <v>8215765.98</v>
      </c>
      <c r="D27" s="25">
        <v>2473070.22</v>
      </c>
      <c r="E27" s="14"/>
      <c r="F27" s="56" t="s">
        <v>41</v>
      </c>
      <c r="G27" s="57"/>
      <c r="H27" s="8">
        <v>0</v>
      </c>
      <c r="I27" s="8">
        <v>0</v>
      </c>
    </row>
    <row r="28" spans="1:9" ht="6.75" customHeight="1">
      <c r="A28" s="54"/>
      <c r="B28" s="55"/>
      <c r="C28" s="25"/>
      <c r="D28" s="25"/>
      <c r="E28" s="53" t="s">
        <v>42</v>
      </c>
      <c r="F28" s="53"/>
      <c r="G28" s="52"/>
      <c r="H28" s="18">
        <v>0</v>
      </c>
      <c r="I28" s="18">
        <v>0</v>
      </c>
    </row>
    <row r="29" spans="1:9" ht="6.75" customHeight="1">
      <c r="A29" s="54" t="s">
        <v>43</v>
      </c>
      <c r="B29" s="55"/>
      <c r="C29" s="26">
        <v>0</v>
      </c>
      <c r="D29" s="25">
        <v>0</v>
      </c>
      <c r="E29" s="53" t="s">
        <v>44</v>
      </c>
      <c r="F29" s="53"/>
      <c r="G29" s="52"/>
      <c r="H29" s="18">
        <f>SUM(H30:H32)</f>
        <v>0</v>
      </c>
      <c r="I29" s="18">
        <f>SUM(I30:I32)</f>
        <v>0</v>
      </c>
    </row>
    <row r="30" spans="1:9" ht="7.5" customHeight="1">
      <c r="A30" s="54"/>
      <c r="B30" s="55"/>
      <c r="C30" s="26"/>
      <c r="D30" s="25"/>
      <c r="E30" s="14"/>
      <c r="F30" s="56" t="s">
        <v>45</v>
      </c>
      <c r="G30" s="57"/>
      <c r="H30" s="8">
        <v>0</v>
      </c>
      <c r="I30" s="8">
        <v>0</v>
      </c>
    </row>
    <row r="31" spans="1:9" ht="6.75" customHeight="1">
      <c r="A31" s="54" t="s">
        <v>46</v>
      </c>
      <c r="B31" s="55"/>
      <c r="C31" s="8">
        <v>0</v>
      </c>
      <c r="D31" s="12">
        <v>0</v>
      </c>
      <c r="E31" s="14"/>
      <c r="F31" s="56" t="s">
        <v>47</v>
      </c>
      <c r="G31" s="57"/>
      <c r="H31" s="8">
        <v>0</v>
      </c>
      <c r="I31" s="8">
        <v>0</v>
      </c>
    </row>
    <row r="32" spans="1:9" ht="6.75" customHeight="1">
      <c r="A32" s="54" t="s">
        <v>48</v>
      </c>
      <c r="B32" s="55"/>
      <c r="C32" s="8">
        <v>31240432.96</v>
      </c>
      <c r="D32" s="12">
        <v>46890312.17</v>
      </c>
      <c r="E32" s="14"/>
      <c r="F32" s="56" t="s">
        <v>49</v>
      </c>
      <c r="G32" s="57"/>
      <c r="H32" s="8">
        <v>0</v>
      </c>
      <c r="I32" s="8">
        <v>0</v>
      </c>
    </row>
    <row r="33" spans="1:9" ht="8.25" customHeight="1">
      <c r="A33" s="54" t="s">
        <v>50</v>
      </c>
      <c r="B33" s="55"/>
      <c r="C33" s="8">
        <v>0</v>
      </c>
      <c r="D33" s="12">
        <v>0</v>
      </c>
      <c r="E33" s="53" t="s">
        <v>51</v>
      </c>
      <c r="F33" s="53"/>
      <c r="G33" s="52"/>
      <c r="H33" s="18">
        <f>SUM(H35:H44)</f>
        <v>10936504.29</v>
      </c>
      <c r="I33" s="18">
        <f>SUM(I35:I44)</f>
        <v>10361190.29</v>
      </c>
    </row>
    <row r="34" spans="1:9" ht="8.25" customHeight="1">
      <c r="A34" s="51" t="s">
        <v>52</v>
      </c>
      <c r="B34" s="52"/>
      <c r="C34" s="18">
        <f>SUM(C35:C39)</f>
        <v>0</v>
      </c>
      <c r="D34" s="18">
        <f>SUM(D35:D39)</f>
        <v>0</v>
      </c>
      <c r="E34" s="53"/>
      <c r="F34" s="53"/>
      <c r="G34" s="52"/>
      <c r="H34" s="21"/>
      <c r="I34" s="21"/>
    </row>
    <row r="35" spans="1:9" ht="6.75" customHeight="1">
      <c r="A35" s="54" t="s">
        <v>53</v>
      </c>
      <c r="B35" s="55"/>
      <c r="C35" s="8">
        <v>0</v>
      </c>
      <c r="D35" s="12">
        <v>0</v>
      </c>
      <c r="E35" s="14"/>
      <c r="F35" s="56" t="s">
        <v>54</v>
      </c>
      <c r="G35" s="57"/>
      <c r="H35" s="8">
        <v>9936504.29</v>
      </c>
      <c r="I35" s="8">
        <v>9361190.29</v>
      </c>
    </row>
    <row r="36" spans="1:9" ht="6.75" customHeight="1">
      <c r="A36" s="54" t="s">
        <v>55</v>
      </c>
      <c r="B36" s="55"/>
      <c r="C36" s="8">
        <v>0</v>
      </c>
      <c r="D36" s="12">
        <v>0</v>
      </c>
      <c r="E36" s="14"/>
      <c r="F36" s="56" t="s">
        <v>56</v>
      </c>
      <c r="G36" s="57"/>
      <c r="H36" s="8">
        <v>0</v>
      </c>
      <c r="I36" s="8">
        <v>0</v>
      </c>
    </row>
    <row r="37" spans="1:9" ht="6.75" customHeight="1">
      <c r="A37" s="54" t="s">
        <v>57</v>
      </c>
      <c r="B37" s="55"/>
      <c r="C37" s="8">
        <v>0</v>
      </c>
      <c r="D37" s="12">
        <v>0</v>
      </c>
      <c r="E37" s="14"/>
      <c r="F37" s="56" t="s">
        <v>58</v>
      </c>
      <c r="G37" s="57"/>
      <c r="H37" s="8">
        <v>0</v>
      </c>
      <c r="I37" s="8">
        <v>0</v>
      </c>
    </row>
    <row r="38" spans="1:9" ht="6.75" customHeight="1">
      <c r="A38" s="54" t="s">
        <v>59</v>
      </c>
      <c r="B38" s="55"/>
      <c r="C38" s="8">
        <v>0</v>
      </c>
      <c r="D38" s="12">
        <v>0</v>
      </c>
      <c r="E38" s="14"/>
      <c r="F38" s="56" t="s">
        <v>60</v>
      </c>
      <c r="G38" s="57"/>
      <c r="H38" s="8">
        <v>1000000</v>
      </c>
      <c r="I38" s="8">
        <v>1000000</v>
      </c>
    </row>
    <row r="39" spans="1:9" ht="6.75" customHeight="1">
      <c r="A39" s="54" t="s">
        <v>61</v>
      </c>
      <c r="B39" s="55"/>
      <c r="C39" s="8">
        <v>0</v>
      </c>
      <c r="D39" s="12">
        <v>0</v>
      </c>
      <c r="E39" s="14"/>
      <c r="F39" s="56" t="s">
        <v>62</v>
      </c>
      <c r="G39" s="57"/>
      <c r="H39" s="8">
        <v>0</v>
      </c>
      <c r="I39" s="8">
        <v>0</v>
      </c>
    </row>
    <row r="40" spans="1:9" ht="6.75" customHeight="1">
      <c r="A40" s="51" t="s">
        <v>63</v>
      </c>
      <c r="B40" s="52"/>
      <c r="C40" s="18">
        <v>0</v>
      </c>
      <c r="D40" s="20">
        <v>0</v>
      </c>
      <c r="E40" s="14"/>
      <c r="F40" s="56" t="s">
        <v>64</v>
      </c>
      <c r="G40" s="57"/>
      <c r="H40" s="8">
        <v>0</v>
      </c>
      <c r="I40" s="8">
        <v>0</v>
      </c>
    </row>
    <row r="41" spans="1:9" ht="6.75" customHeight="1">
      <c r="A41" s="51" t="s">
        <v>65</v>
      </c>
      <c r="B41" s="52"/>
      <c r="C41" s="18">
        <v>0</v>
      </c>
      <c r="D41" s="20">
        <v>0</v>
      </c>
      <c r="E41" s="53" t="s">
        <v>66</v>
      </c>
      <c r="F41" s="53"/>
      <c r="G41" s="52"/>
      <c r="H41" s="18">
        <f>SUM(H42:H44)</f>
        <v>0</v>
      </c>
      <c r="I41" s="18">
        <f>SUM(I42:I44)</f>
        <v>0</v>
      </c>
    </row>
    <row r="42" spans="1:9" ht="6.75" customHeight="1">
      <c r="A42" s="54" t="s">
        <v>67</v>
      </c>
      <c r="B42" s="55"/>
      <c r="C42" s="25">
        <v>0</v>
      </c>
      <c r="D42" s="25">
        <v>0</v>
      </c>
      <c r="E42" s="14"/>
      <c r="F42" s="56" t="s">
        <v>68</v>
      </c>
      <c r="G42" s="57"/>
      <c r="H42" s="8">
        <v>0</v>
      </c>
      <c r="I42" s="8">
        <v>0</v>
      </c>
    </row>
    <row r="43" spans="1:9" ht="8.25" customHeight="1">
      <c r="A43" s="54"/>
      <c r="B43" s="55"/>
      <c r="C43" s="25"/>
      <c r="D43" s="25"/>
      <c r="E43" s="14"/>
      <c r="F43" s="56" t="s">
        <v>69</v>
      </c>
      <c r="G43" s="57"/>
      <c r="H43" s="8">
        <v>0</v>
      </c>
      <c r="I43" s="8">
        <v>0</v>
      </c>
    </row>
    <row r="44" spans="1:9" ht="6.75" customHeight="1">
      <c r="A44" s="54" t="s">
        <v>70</v>
      </c>
      <c r="B44" s="55"/>
      <c r="C44" s="8">
        <v>0</v>
      </c>
      <c r="D44" s="12">
        <v>0</v>
      </c>
      <c r="E44" s="14"/>
      <c r="F44" s="56" t="s">
        <v>71</v>
      </c>
      <c r="G44" s="57"/>
      <c r="H44" s="8">
        <v>0</v>
      </c>
      <c r="I44" s="8">
        <v>0</v>
      </c>
    </row>
    <row r="45" spans="1:9" ht="6.75" customHeight="1">
      <c r="A45" s="51" t="s">
        <v>72</v>
      </c>
      <c r="B45" s="52"/>
      <c r="C45" s="18">
        <f>SUM(C46:C49)</f>
        <v>355058</v>
      </c>
      <c r="D45" s="18">
        <f>SUM(D46:D49)</f>
        <v>355058</v>
      </c>
      <c r="E45" s="53" t="s">
        <v>73</v>
      </c>
      <c r="F45" s="53"/>
      <c r="G45" s="52"/>
      <c r="H45" s="18">
        <f>SUM(H46:H48)</f>
        <v>1630798.69</v>
      </c>
      <c r="I45" s="18">
        <f>SUM(I46:I48)</f>
        <v>1635194.36</v>
      </c>
    </row>
    <row r="46" spans="1:9" ht="6.75" customHeight="1">
      <c r="A46" s="54" t="s">
        <v>74</v>
      </c>
      <c r="B46" s="55"/>
      <c r="C46" s="8">
        <v>355058</v>
      </c>
      <c r="D46" s="12">
        <v>355058</v>
      </c>
      <c r="E46" s="22"/>
      <c r="F46" s="53" t="s">
        <v>75</v>
      </c>
      <c r="G46" s="52"/>
      <c r="H46" s="18">
        <v>0</v>
      </c>
      <c r="I46" s="18">
        <v>0</v>
      </c>
    </row>
    <row r="47" spans="1:9" ht="6.75" customHeight="1">
      <c r="A47" s="54" t="s">
        <v>76</v>
      </c>
      <c r="B47" s="55"/>
      <c r="C47" s="8">
        <v>0</v>
      </c>
      <c r="D47" s="12">
        <v>0</v>
      </c>
      <c r="E47" s="14"/>
      <c r="F47" s="56" t="s">
        <v>77</v>
      </c>
      <c r="G47" s="57"/>
      <c r="H47" s="8">
        <v>0</v>
      </c>
      <c r="I47" s="8">
        <v>0</v>
      </c>
    </row>
    <row r="48" spans="1:9" ht="9.75" customHeight="1">
      <c r="A48" s="54" t="s">
        <v>78</v>
      </c>
      <c r="B48" s="55"/>
      <c r="C48" s="8">
        <v>0</v>
      </c>
      <c r="D48" s="12">
        <v>0</v>
      </c>
      <c r="E48" s="14"/>
      <c r="F48" s="56" t="s">
        <v>79</v>
      </c>
      <c r="G48" s="57"/>
      <c r="H48" s="8">
        <v>1630798.69</v>
      </c>
      <c r="I48" s="8">
        <v>1635194.36</v>
      </c>
    </row>
    <row r="49" spans="1:9" ht="6.75" customHeight="1">
      <c r="A49" s="54" t="s">
        <v>80</v>
      </c>
      <c r="B49" s="55"/>
      <c r="C49" s="8">
        <v>0</v>
      </c>
      <c r="D49" s="12">
        <v>0</v>
      </c>
      <c r="E49" s="42" t="s">
        <v>81</v>
      </c>
      <c r="F49" s="42"/>
      <c r="G49" s="41"/>
      <c r="H49" s="7">
        <f>+H10+H21+H25+H28+H29+H33+H41+H45</f>
        <v>2926463301.1200004</v>
      </c>
      <c r="I49" s="7">
        <f>+I10+I21+I25+I28+I29+I33+I41+I45</f>
        <v>3388969941.82</v>
      </c>
    </row>
    <row r="50" spans="1:9" ht="6.75" customHeight="1">
      <c r="A50" s="40" t="s">
        <v>82</v>
      </c>
      <c r="B50" s="41"/>
      <c r="C50" s="7">
        <v>1312332418.26</v>
      </c>
      <c r="D50" s="11">
        <v>842284723.14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42" t="s">
        <v>83</v>
      </c>
      <c r="F51" s="42"/>
      <c r="G51" s="41"/>
      <c r="H51" s="4"/>
      <c r="I51" s="4"/>
    </row>
    <row r="52" spans="1:9" ht="3" customHeight="1">
      <c r="A52" s="3"/>
      <c r="B52" s="4"/>
      <c r="C52" s="4"/>
      <c r="D52" s="10"/>
      <c r="E52" s="42"/>
      <c r="F52" s="42"/>
      <c r="G52" s="41"/>
      <c r="H52" s="4"/>
      <c r="I52" s="4"/>
    </row>
    <row r="53" spans="1:9" ht="9" customHeight="1">
      <c r="A53" s="40" t="s">
        <v>84</v>
      </c>
      <c r="B53" s="41"/>
      <c r="C53" s="4"/>
      <c r="D53" s="10"/>
      <c r="E53" s="56" t="s">
        <v>85</v>
      </c>
      <c r="F53" s="56"/>
      <c r="G53" s="57"/>
      <c r="H53" s="8">
        <v>0</v>
      </c>
      <c r="I53" s="8">
        <v>0</v>
      </c>
    </row>
    <row r="54" spans="1:9" ht="6.75" customHeight="1">
      <c r="A54" s="60" t="s">
        <v>86</v>
      </c>
      <c r="B54" s="57"/>
      <c r="C54" s="8">
        <v>236257788.38</v>
      </c>
      <c r="D54" s="12">
        <v>159690999.81</v>
      </c>
      <c r="E54" s="56" t="s">
        <v>87</v>
      </c>
      <c r="F54" s="56"/>
      <c r="G54" s="57"/>
      <c r="H54" s="8">
        <v>0</v>
      </c>
      <c r="I54" s="8">
        <v>0</v>
      </c>
    </row>
    <row r="55" spans="1:9" ht="6.75" customHeight="1">
      <c r="A55" s="60" t="s">
        <v>88</v>
      </c>
      <c r="B55" s="57"/>
      <c r="C55" s="8">
        <v>0</v>
      </c>
      <c r="D55" s="12">
        <v>0</v>
      </c>
      <c r="E55" s="56" t="s">
        <v>89</v>
      </c>
      <c r="F55" s="56"/>
      <c r="G55" s="57"/>
      <c r="H55" s="8">
        <v>4735324243.97</v>
      </c>
      <c r="I55" s="8">
        <v>4767037299.98</v>
      </c>
    </row>
    <row r="56" spans="1:9" ht="6.75" customHeight="1">
      <c r="A56" s="60" t="s">
        <v>90</v>
      </c>
      <c r="B56" s="57"/>
      <c r="C56" s="8">
        <v>5221026020.41</v>
      </c>
      <c r="D56" s="12">
        <v>5140113334.75</v>
      </c>
      <c r="E56" s="56" t="s">
        <v>91</v>
      </c>
      <c r="F56" s="56"/>
      <c r="G56" s="57"/>
      <c r="H56" s="8">
        <v>0</v>
      </c>
      <c r="I56" s="8">
        <v>0</v>
      </c>
    </row>
    <row r="57" spans="1:9" ht="6.75" customHeight="1">
      <c r="A57" s="60" t="s">
        <v>92</v>
      </c>
      <c r="B57" s="57"/>
      <c r="C57" s="8">
        <v>678492288.95</v>
      </c>
      <c r="D57" s="12">
        <v>672723444.2</v>
      </c>
      <c r="E57" s="56" t="s">
        <v>93</v>
      </c>
      <c r="F57" s="56"/>
      <c r="G57" s="57"/>
      <c r="H57" s="8">
        <v>0</v>
      </c>
      <c r="I57" s="8">
        <v>0</v>
      </c>
    </row>
    <row r="58" spans="1:9" ht="9.75" customHeight="1">
      <c r="A58" s="61" t="s">
        <v>94</v>
      </c>
      <c r="B58" s="59"/>
      <c r="C58" s="24">
        <v>6099237.91</v>
      </c>
      <c r="D58" s="23">
        <v>6306677.91</v>
      </c>
      <c r="E58" s="58" t="s">
        <v>95</v>
      </c>
      <c r="F58" s="58"/>
      <c r="G58" s="59"/>
      <c r="H58" s="24">
        <v>0</v>
      </c>
      <c r="I58" s="24">
        <v>0</v>
      </c>
    </row>
    <row r="59" spans="1:9" ht="6.75" customHeight="1">
      <c r="A59" s="60" t="s">
        <v>96</v>
      </c>
      <c r="B59" s="57"/>
      <c r="C59" s="8">
        <v>-454454035.25</v>
      </c>
      <c r="D59" s="12">
        <v>-454454035.25</v>
      </c>
      <c r="E59" s="42" t="s">
        <v>97</v>
      </c>
      <c r="F59" s="42"/>
      <c r="G59" s="41"/>
      <c r="H59" s="7">
        <f>SUM(H53:H58)</f>
        <v>4735324243.97</v>
      </c>
      <c r="I59" s="7">
        <f>SUM(I53:I58)</f>
        <v>4767037299.98</v>
      </c>
    </row>
    <row r="60" spans="1:9" ht="3.75" customHeight="1">
      <c r="A60" s="60" t="s">
        <v>98</v>
      </c>
      <c r="B60" s="57"/>
      <c r="C60" s="62">
        <v>1400000</v>
      </c>
      <c r="D60" s="64">
        <v>1400000</v>
      </c>
      <c r="E60" s="14"/>
      <c r="F60" s="14"/>
      <c r="G60" s="4"/>
      <c r="H60" s="4"/>
      <c r="I60" s="4"/>
    </row>
    <row r="61" spans="1:9" ht="3" customHeight="1">
      <c r="A61" s="60"/>
      <c r="B61" s="57"/>
      <c r="C61" s="63"/>
      <c r="D61" s="65"/>
      <c r="E61" s="14"/>
      <c r="F61" s="14"/>
      <c r="G61" s="4"/>
      <c r="H61" s="4"/>
      <c r="I61" s="4"/>
    </row>
    <row r="62" spans="1:9" ht="6.75" customHeight="1">
      <c r="A62" s="60" t="s">
        <v>99</v>
      </c>
      <c r="B62" s="57"/>
      <c r="C62" s="8">
        <v>0</v>
      </c>
      <c r="D62" s="12">
        <v>0</v>
      </c>
      <c r="E62" s="42" t="s">
        <v>100</v>
      </c>
      <c r="F62" s="42"/>
      <c r="G62" s="41"/>
      <c r="H62" s="7">
        <f>+H49+H59</f>
        <v>7661787545.09</v>
      </c>
      <c r="I62" s="7">
        <f>+I49+I59</f>
        <v>8156007241.799999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60" t="s">
        <v>101</v>
      </c>
      <c r="B64" s="57"/>
      <c r="C64" s="8">
        <v>53815753.49</v>
      </c>
      <c r="D64" s="12">
        <v>53815753.49</v>
      </c>
      <c r="E64" s="42" t="s">
        <v>102</v>
      </c>
      <c r="F64" s="42"/>
      <c r="G64" s="41"/>
      <c r="H64" s="4"/>
      <c r="I64" s="4"/>
    </row>
    <row r="65" spans="1:9" ht="3" customHeight="1">
      <c r="A65" s="40" t="s">
        <v>103</v>
      </c>
      <c r="B65" s="41"/>
      <c r="C65" s="66">
        <f>SUM(C54:C64)</f>
        <v>5742637053.889999</v>
      </c>
      <c r="D65" s="66">
        <f>SUM(D54:D64)</f>
        <v>5579596174.91</v>
      </c>
      <c r="E65" s="42" t="s">
        <v>104</v>
      </c>
      <c r="F65" s="42"/>
      <c r="G65" s="41"/>
      <c r="H65" s="4"/>
      <c r="I65" s="4"/>
    </row>
    <row r="66" spans="1:9" ht="6.75" customHeight="1">
      <c r="A66" s="40"/>
      <c r="B66" s="41"/>
      <c r="C66" s="66"/>
      <c r="D66" s="66"/>
      <c r="E66" s="42"/>
      <c r="F66" s="42"/>
      <c r="G66" s="41"/>
      <c r="H66" s="7">
        <f>SUM(H67:H70)</f>
        <v>0</v>
      </c>
      <c r="I66" s="7">
        <f>SUM(I67:I70)</f>
        <v>0</v>
      </c>
    </row>
    <row r="67" spans="1:9" ht="6.75" customHeight="1">
      <c r="A67" s="40" t="s">
        <v>105</v>
      </c>
      <c r="B67" s="41"/>
      <c r="C67" s="7">
        <f>+C50+C65</f>
        <v>7054969472.15</v>
      </c>
      <c r="D67" s="7">
        <f>+D50+D65</f>
        <v>6421880898.05</v>
      </c>
      <c r="E67" s="56" t="s">
        <v>106</v>
      </c>
      <c r="F67" s="56"/>
      <c r="G67" s="57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6" t="s">
        <v>107</v>
      </c>
      <c r="F68" s="56"/>
      <c r="G68" s="57"/>
      <c r="H68" s="62">
        <v>0</v>
      </c>
      <c r="I68" s="62">
        <v>0</v>
      </c>
    </row>
    <row r="69" spans="1:9" ht="3.75" customHeight="1">
      <c r="A69" s="3"/>
      <c r="B69" s="4"/>
      <c r="C69" s="4"/>
      <c r="D69" s="10"/>
      <c r="E69" s="56"/>
      <c r="F69" s="56"/>
      <c r="G69" s="57"/>
      <c r="H69" s="63"/>
      <c r="I69" s="63"/>
    </row>
    <row r="70" spans="1:9" ht="6.75" customHeight="1">
      <c r="A70" s="3"/>
      <c r="B70" s="4"/>
      <c r="C70" s="4"/>
      <c r="D70" s="10"/>
      <c r="E70" s="56" t="s">
        <v>108</v>
      </c>
      <c r="F70" s="56"/>
      <c r="G70" s="57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42" t="s">
        <v>109</v>
      </c>
      <c r="F72" s="42"/>
      <c r="G72" s="41"/>
      <c r="H72" s="7">
        <f>SUM(H73:H77)</f>
        <v>-606818072.9399998</v>
      </c>
      <c r="I72" s="7">
        <f>SUM(I73:I77)</f>
        <v>-1734126343.75</v>
      </c>
    </row>
    <row r="73" spans="1:9" ht="6.75" customHeight="1">
      <c r="A73" s="3"/>
      <c r="B73" s="4"/>
      <c r="C73" s="4"/>
      <c r="D73" s="10"/>
      <c r="E73" s="56" t="s">
        <v>110</v>
      </c>
      <c r="F73" s="56"/>
      <c r="G73" s="57"/>
      <c r="H73" s="8">
        <v>923036982.71</v>
      </c>
      <c r="I73" s="8">
        <v>-488118108.85</v>
      </c>
    </row>
    <row r="74" spans="1:9" ht="6.75" customHeight="1">
      <c r="A74" s="3"/>
      <c r="B74" s="4"/>
      <c r="C74" s="4"/>
      <c r="D74" s="10"/>
      <c r="E74" s="56" t="s">
        <v>111</v>
      </c>
      <c r="F74" s="56"/>
      <c r="G74" s="57"/>
      <c r="H74" s="8">
        <v>-2403969423.6</v>
      </c>
      <c r="I74" s="8">
        <v>-2120176807.34</v>
      </c>
    </row>
    <row r="75" spans="1:9" ht="6.75" customHeight="1">
      <c r="A75" s="3"/>
      <c r="B75" s="4"/>
      <c r="C75" s="4"/>
      <c r="D75" s="10"/>
      <c r="E75" s="56" t="s">
        <v>112</v>
      </c>
      <c r="F75" s="56"/>
      <c r="G75" s="57"/>
      <c r="H75" s="8">
        <v>868160185.61</v>
      </c>
      <c r="I75" s="8">
        <v>868160185.61</v>
      </c>
    </row>
    <row r="76" spans="1:9" ht="6.75" customHeight="1">
      <c r="A76" s="3"/>
      <c r="B76" s="4"/>
      <c r="C76" s="4"/>
      <c r="D76" s="10"/>
      <c r="E76" s="56" t="s">
        <v>113</v>
      </c>
      <c r="F76" s="56"/>
      <c r="G76" s="57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6" t="s">
        <v>114</v>
      </c>
      <c r="F77" s="56"/>
      <c r="G77" s="57"/>
      <c r="H77" s="8">
        <v>5954182.34</v>
      </c>
      <c r="I77" s="8">
        <v>6008386.83</v>
      </c>
    </row>
    <row r="78" spans="1:9" ht="8.25" customHeight="1">
      <c r="A78" s="3"/>
      <c r="B78" s="4"/>
      <c r="C78" s="4"/>
      <c r="D78" s="10"/>
      <c r="E78" s="42" t="s">
        <v>115</v>
      </c>
      <c r="F78" s="42"/>
      <c r="G78" s="41"/>
      <c r="H78" s="4"/>
      <c r="I78" s="4"/>
    </row>
    <row r="79" spans="1:9" ht="8.25" customHeight="1">
      <c r="A79" s="3"/>
      <c r="B79" s="4"/>
      <c r="C79" s="4"/>
      <c r="D79" s="10"/>
      <c r="E79" s="42"/>
      <c r="F79" s="42"/>
      <c r="G79" s="41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6" t="s">
        <v>116</v>
      </c>
      <c r="F80" s="56"/>
      <c r="G80" s="57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6" t="s">
        <v>117</v>
      </c>
      <c r="F81" s="56"/>
      <c r="G81" s="57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2" t="s">
        <v>118</v>
      </c>
      <c r="F82" s="42"/>
      <c r="G82" s="41"/>
      <c r="H82" s="66">
        <f>+H66+H72+H79</f>
        <v>-606818072.9399998</v>
      </c>
      <c r="I82" s="66">
        <f>+I66+I72+I79</f>
        <v>-1734126343.75</v>
      </c>
    </row>
    <row r="83" spans="1:9" ht="6.75" customHeight="1">
      <c r="A83" s="3"/>
      <c r="B83" s="4"/>
      <c r="C83" s="4"/>
      <c r="D83" s="10"/>
      <c r="E83" s="42"/>
      <c r="F83" s="42"/>
      <c r="G83" s="41"/>
      <c r="H83" s="66"/>
      <c r="I83" s="66"/>
    </row>
    <row r="84" spans="1:9" ht="6.75" customHeight="1">
      <c r="A84" s="3"/>
      <c r="B84" s="4"/>
      <c r="C84" s="4"/>
      <c r="D84" s="10"/>
      <c r="E84" s="42" t="s">
        <v>119</v>
      </c>
      <c r="F84" s="42"/>
      <c r="G84" s="41"/>
      <c r="H84" s="7">
        <v>7054969472.15</v>
      </c>
      <c r="I84" s="7">
        <v>6421880898.05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H16:H17"/>
    <mergeCell ref="I16:I17"/>
    <mergeCell ref="C29:C30"/>
    <mergeCell ref="D29:D30"/>
    <mergeCell ref="C42:C43"/>
    <mergeCell ref="D42:D4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10 H21:I21 H25:I25 H29:I29 H33:I33 H41:I41 H45:I45 H79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6"/>
  <sheetViews>
    <sheetView showGridLines="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0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2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3" customHeight="1">
      <c r="A5" s="68"/>
      <c r="B5" s="69"/>
      <c r="C5" s="69"/>
      <c r="D5" s="69"/>
      <c r="E5" s="68"/>
      <c r="F5" s="69"/>
      <c r="G5" s="69"/>
      <c r="H5" s="69"/>
      <c r="I5" s="69"/>
      <c r="J5" s="69"/>
    </row>
    <row r="6" spans="1:10" ht="9" customHeight="1">
      <c r="A6" s="70" t="s">
        <v>122</v>
      </c>
      <c r="B6" s="71"/>
      <c r="C6" s="72" t="s">
        <v>123</v>
      </c>
      <c r="D6" s="72" t="s">
        <v>124</v>
      </c>
      <c r="E6" s="70" t="s">
        <v>125</v>
      </c>
      <c r="F6" s="71"/>
      <c r="G6" s="72" t="s">
        <v>126</v>
      </c>
      <c r="H6" s="72" t="s">
        <v>127</v>
      </c>
      <c r="I6" s="72" t="s">
        <v>128</v>
      </c>
      <c r="J6" s="72" t="s">
        <v>129</v>
      </c>
    </row>
    <row r="7" spans="1:10" ht="9" customHeight="1">
      <c r="A7" s="70"/>
      <c r="B7" s="71"/>
      <c r="C7" s="72"/>
      <c r="D7" s="72"/>
      <c r="E7" s="70"/>
      <c r="F7" s="71"/>
      <c r="G7" s="72"/>
      <c r="H7" s="72"/>
      <c r="I7" s="72"/>
      <c r="J7" s="72"/>
    </row>
    <row r="8" spans="1:10" ht="9" customHeight="1">
      <c r="A8" s="70"/>
      <c r="B8" s="71"/>
      <c r="C8" s="72"/>
      <c r="D8" s="72"/>
      <c r="E8" s="70"/>
      <c r="F8" s="71"/>
      <c r="G8" s="72"/>
      <c r="H8" s="72"/>
      <c r="I8" s="72"/>
      <c r="J8" s="72"/>
    </row>
    <row r="9" spans="1:10" ht="9" customHeight="1">
      <c r="A9" s="70"/>
      <c r="B9" s="71"/>
      <c r="C9" s="72"/>
      <c r="D9" s="72"/>
      <c r="E9" s="70"/>
      <c r="F9" s="71"/>
      <c r="G9" s="72"/>
      <c r="H9" s="72"/>
      <c r="I9" s="72"/>
      <c r="J9" s="72"/>
    </row>
    <row r="10" spans="1:10" ht="9" customHeight="1">
      <c r="A10" s="70"/>
      <c r="B10" s="71"/>
      <c r="C10" s="72"/>
      <c r="D10" s="72"/>
      <c r="E10" s="70"/>
      <c r="F10" s="71"/>
      <c r="G10" s="72"/>
      <c r="H10" s="72"/>
      <c r="I10" s="72"/>
      <c r="J10" s="72"/>
    </row>
    <row r="11" spans="1:10" ht="15.75" customHeight="1">
      <c r="A11" s="73"/>
      <c r="B11" s="74"/>
      <c r="C11" s="75"/>
      <c r="D11" s="75"/>
      <c r="E11" s="73"/>
      <c r="F11" s="74"/>
      <c r="G11" s="75"/>
      <c r="H11" s="75"/>
      <c r="I11" s="75"/>
      <c r="J11" s="75"/>
    </row>
    <row r="12" spans="1:10" ht="12.75">
      <c r="A12" s="76" t="s">
        <v>130</v>
      </c>
      <c r="B12" s="4"/>
      <c r="C12" s="77">
        <f>+C14+C18</f>
        <v>5941431239.37</v>
      </c>
      <c r="D12" s="78">
        <f aca="true" t="shared" si="0" ref="D12:J12">+D14+D18</f>
        <v>250000000</v>
      </c>
      <c r="E12" s="79">
        <f t="shared" si="0"/>
        <v>320371663.29</v>
      </c>
      <c r="F12" s="77">
        <f t="shared" si="0"/>
        <v>0</v>
      </c>
      <c r="G12" s="77">
        <f t="shared" si="0"/>
        <v>0</v>
      </c>
      <c r="H12" s="77">
        <f t="shared" si="0"/>
        <v>5871059576.079999</v>
      </c>
      <c r="I12" s="77">
        <f t="shared" si="0"/>
        <v>131455219.11</v>
      </c>
      <c r="J12" s="77">
        <f t="shared" si="0"/>
        <v>1450000</v>
      </c>
    </row>
    <row r="13" spans="1:10" ht="2.25" customHeight="1">
      <c r="A13" s="3"/>
      <c r="B13" s="4"/>
      <c r="C13" s="4"/>
      <c r="D13" s="78"/>
      <c r="E13" s="14"/>
      <c r="F13" s="4"/>
      <c r="G13" s="4"/>
      <c r="H13" s="4"/>
      <c r="I13" s="4"/>
      <c r="J13" s="4"/>
    </row>
    <row r="14" spans="1:10" ht="12.75">
      <c r="A14" s="76" t="s">
        <v>131</v>
      </c>
      <c r="B14" s="4"/>
      <c r="C14" s="77">
        <f aca="true" t="shared" si="1" ref="C14:J14">+C15+C16+C17</f>
        <v>1174393939.39</v>
      </c>
      <c r="D14" s="78">
        <f t="shared" si="1"/>
        <v>250000000</v>
      </c>
      <c r="E14" s="79">
        <f t="shared" si="1"/>
        <v>312575757.56</v>
      </c>
      <c r="F14" s="77">
        <f t="shared" si="1"/>
        <v>0</v>
      </c>
      <c r="G14" s="77">
        <f t="shared" si="1"/>
        <v>0</v>
      </c>
      <c r="H14" s="77">
        <f t="shared" si="1"/>
        <v>1111818181.83</v>
      </c>
      <c r="I14" s="77">
        <f t="shared" si="1"/>
        <v>23478138.09</v>
      </c>
      <c r="J14" s="77">
        <f t="shared" si="1"/>
        <v>1450000</v>
      </c>
    </row>
    <row r="15" spans="1:10" ht="12.75">
      <c r="A15" s="80" t="s">
        <v>132</v>
      </c>
      <c r="B15" s="4"/>
      <c r="C15" s="81">
        <v>1174393939.39</v>
      </c>
      <c r="D15" s="82">
        <v>250000000</v>
      </c>
      <c r="E15" s="83">
        <v>312575757.56</v>
      </c>
      <c r="F15" s="4"/>
      <c r="G15" s="82">
        <v>0</v>
      </c>
      <c r="H15" s="81">
        <v>1111818181.83</v>
      </c>
      <c r="I15" s="82">
        <v>23478138.09</v>
      </c>
      <c r="J15" s="82">
        <v>1450000</v>
      </c>
    </row>
    <row r="16" spans="1:10" ht="12.75">
      <c r="A16" s="80" t="s">
        <v>133</v>
      </c>
      <c r="B16" s="4"/>
      <c r="C16" s="81">
        <v>0</v>
      </c>
      <c r="D16" s="82">
        <v>0</v>
      </c>
      <c r="E16" s="83">
        <v>0</v>
      </c>
      <c r="F16" s="4"/>
      <c r="G16" s="82">
        <v>0</v>
      </c>
      <c r="H16" s="81">
        <v>0</v>
      </c>
      <c r="I16" s="82">
        <v>0</v>
      </c>
      <c r="J16" s="82">
        <v>0</v>
      </c>
    </row>
    <row r="17" spans="1:10" ht="12.75">
      <c r="A17" s="80" t="s">
        <v>134</v>
      </c>
      <c r="B17" s="4"/>
      <c r="C17" s="81">
        <v>0</v>
      </c>
      <c r="D17" s="82">
        <v>0</v>
      </c>
      <c r="E17" s="83">
        <v>0</v>
      </c>
      <c r="F17" s="4"/>
      <c r="G17" s="82">
        <v>0</v>
      </c>
      <c r="H17" s="81">
        <v>0</v>
      </c>
      <c r="I17" s="82">
        <v>0</v>
      </c>
      <c r="J17" s="82">
        <v>0</v>
      </c>
    </row>
    <row r="18" spans="1:13" ht="12.75">
      <c r="A18" s="76" t="s">
        <v>135</v>
      </c>
      <c r="B18" s="4"/>
      <c r="C18" s="77">
        <f aca="true" t="shared" si="2" ref="C18:J18">+C19+C20+C21</f>
        <v>4767037299.98</v>
      </c>
      <c r="D18" s="77">
        <f t="shared" si="2"/>
        <v>0</v>
      </c>
      <c r="E18" s="79">
        <f t="shared" si="2"/>
        <v>7795905.73</v>
      </c>
      <c r="F18" s="77">
        <f t="shared" si="2"/>
        <v>0</v>
      </c>
      <c r="G18" s="77">
        <f t="shared" si="2"/>
        <v>0</v>
      </c>
      <c r="H18" s="77">
        <f t="shared" si="2"/>
        <v>4759241394.249999</v>
      </c>
      <c r="I18" s="77">
        <f t="shared" si="2"/>
        <v>107977081.02</v>
      </c>
      <c r="J18" s="77">
        <f t="shared" si="2"/>
        <v>0</v>
      </c>
      <c r="M18" s="84"/>
    </row>
    <row r="19" spans="1:13" ht="12.75">
      <c r="A19" s="80" t="s">
        <v>136</v>
      </c>
      <c r="B19" s="4"/>
      <c r="C19" s="81">
        <v>4767037299.98</v>
      </c>
      <c r="D19" s="82">
        <v>0</v>
      </c>
      <c r="E19" s="83">
        <v>7795905.73</v>
      </c>
      <c r="F19" s="4"/>
      <c r="G19" s="82">
        <v>0</v>
      </c>
      <c r="H19" s="81">
        <v>4759241394.249999</v>
      </c>
      <c r="I19" s="82">
        <v>107977081.02</v>
      </c>
      <c r="J19" s="82">
        <v>0</v>
      </c>
      <c r="M19" s="84"/>
    </row>
    <row r="20" spans="1:10" ht="12.75">
      <c r="A20" s="80" t="s">
        <v>137</v>
      </c>
      <c r="B20" s="4"/>
      <c r="C20" s="81">
        <v>0</v>
      </c>
      <c r="D20" s="82">
        <v>0</v>
      </c>
      <c r="E20" s="83">
        <v>0</v>
      </c>
      <c r="F20" s="4"/>
      <c r="G20" s="82">
        <v>0</v>
      </c>
      <c r="H20" s="81">
        <v>0</v>
      </c>
      <c r="I20" s="82">
        <v>0</v>
      </c>
      <c r="J20" s="82">
        <v>0</v>
      </c>
    </row>
    <row r="21" spans="1:10" ht="12.75">
      <c r="A21" s="80" t="s">
        <v>138</v>
      </c>
      <c r="B21" s="4"/>
      <c r="C21" s="81">
        <v>0</v>
      </c>
      <c r="D21" s="82">
        <v>0</v>
      </c>
      <c r="E21" s="83">
        <v>0</v>
      </c>
      <c r="F21" s="4"/>
      <c r="G21" s="82">
        <v>0</v>
      </c>
      <c r="H21" s="81">
        <v>0</v>
      </c>
      <c r="I21" s="82">
        <v>0</v>
      </c>
      <c r="J21" s="82">
        <v>0</v>
      </c>
    </row>
    <row r="22" spans="1:10" ht="12.75">
      <c r="A22" s="76" t="s">
        <v>139</v>
      </c>
      <c r="B22" s="85"/>
      <c r="C22" s="77">
        <v>2214576002.43</v>
      </c>
      <c r="D22" s="86"/>
      <c r="E22" s="87"/>
      <c r="F22" s="87"/>
      <c r="G22" s="86"/>
      <c r="H22" s="77">
        <f>7661787545.09-H12</f>
        <v>1790727969.0100012</v>
      </c>
      <c r="I22" s="86"/>
      <c r="J22" s="86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76" t="s">
        <v>140</v>
      </c>
      <c r="B24" s="4"/>
      <c r="C24" s="77">
        <f>+C12+C22</f>
        <v>8156007241.799999</v>
      </c>
      <c r="D24" s="78">
        <f>+D12</f>
        <v>250000000</v>
      </c>
      <c r="E24" s="88">
        <f>+E12</f>
        <v>320371663.29</v>
      </c>
      <c r="F24" s="85"/>
      <c r="G24" s="78">
        <v>0</v>
      </c>
      <c r="H24" s="77">
        <f>+H12+H22</f>
        <v>7661787545.09</v>
      </c>
      <c r="I24" s="77">
        <f>+I12+I22</f>
        <v>131455219.11</v>
      </c>
      <c r="J24" s="77">
        <f>+J12+J22</f>
        <v>1450000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76" t="s">
        <v>141</v>
      </c>
      <c r="B26" s="4"/>
      <c r="C26" s="77">
        <f>SUM(C28:C30)</f>
        <v>347710.97</v>
      </c>
      <c r="D26" s="77">
        <f aca="true" t="shared" si="3" ref="D26:J26">SUM(D28:D30)</f>
        <v>0</v>
      </c>
      <c r="E26" s="79">
        <f t="shared" si="3"/>
        <v>173855.7</v>
      </c>
      <c r="F26" s="77">
        <f t="shared" si="3"/>
        <v>0</v>
      </c>
      <c r="G26" s="77">
        <f t="shared" si="3"/>
        <v>0</v>
      </c>
      <c r="H26" s="77">
        <f t="shared" si="3"/>
        <v>173855.27</v>
      </c>
      <c r="I26" s="77">
        <f t="shared" si="3"/>
        <v>0</v>
      </c>
      <c r="J26" s="77">
        <f t="shared" si="3"/>
        <v>0</v>
      </c>
    </row>
    <row r="27" spans="1:10" ht="2.25" customHeight="1">
      <c r="A27" s="3"/>
      <c r="B27" s="4"/>
      <c r="C27" s="81">
        <v>347710.97</v>
      </c>
      <c r="D27" s="82">
        <v>0</v>
      </c>
      <c r="E27" s="83">
        <v>173855.7</v>
      </c>
      <c r="F27" s="4"/>
      <c r="G27" s="82">
        <v>0</v>
      </c>
      <c r="H27" s="81">
        <v>173855.27</v>
      </c>
      <c r="I27" s="4"/>
      <c r="J27" s="4"/>
    </row>
    <row r="28" spans="1:10" ht="12.75">
      <c r="A28" s="89" t="s">
        <v>142</v>
      </c>
      <c r="B28" s="4"/>
      <c r="C28" s="81">
        <v>347710.97</v>
      </c>
      <c r="D28" s="82">
        <v>0</v>
      </c>
      <c r="E28" s="83">
        <v>173855.7</v>
      </c>
      <c r="F28" s="4"/>
      <c r="G28" s="82">
        <v>0</v>
      </c>
      <c r="H28" s="81">
        <v>173855.27</v>
      </c>
      <c r="I28" s="82">
        <v>0</v>
      </c>
      <c r="J28" s="82">
        <v>0</v>
      </c>
    </row>
    <row r="29" spans="1:10" ht="12.75">
      <c r="A29" s="89" t="s">
        <v>143</v>
      </c>
      <c r="B29" s="4"/>
      <c r="C29" s="81">
        <v>0</v>
      </c>
      <c r="D29" s="82">
        <v>0</v>
      </c>
      <c r="E29" s="83">
        <v>0</v>
      </c>
      <c r="F29" s="4"/>
      <c r="G29" s="82">
        <v>0</v>
      </c>
      <c r="H29" s="81">
        <v>0</v>
      </c>
      <c r="I29" s="82">
        <v>0</v>
      </c>
      <c r="J29" s="82">
        <v>0</v>
      </c>
    </row>
    <row r="30" spans="1:10" ht="12.75">
      <c r="A30" s="89" t="s">
        <v>144</v>
      </c>
      <c r="B30" s="4"/>
      <c r="C30" s="81">
        <v>0</v>
      </c>
      <c r="D30" s="82">
        <v>0</v>
      </c>
      <c r="E30" s="83">
        <v>0</v>
      </c>
      <c r="F30" s="4"/>
      <c r="G30" s="82">
        <v>0</v>
      </c>
      <c r="H30" s="81">
        <v>0</v>
      </c>
      <c r="I30" s="82">
        <v>0</v>
      </c>
      <c r="J30" s="82">
        <v>0</v>
      </c>
    </row>
    <row r="31" spans="1:10" ht="18">
      <c r="A31" s="76" t="s">
        <v>145</v>
      </c>
      <c r="B31" s="4"/>
      <c r="C31" s="77">
        <f>SUM(C33:C35)</f>
        <v>0</v>
      </c>
      <c r="D31" s="77">
        <f aca="true" t="shared" si="4" ref="D31:J31">SUM(D33:D35)</f>
        <v>0</v>
      </c>
      <c r="E31" s="88">
        <f t="shared" si="4"/>
        <v>0</v>
      </c>
      <c r="F31" s="77">
        <f t="shared" si="4"/>
        <v>0</v>
      </c>
      <c r="G31" s="77">
        <f t="shared" si="4"/>
        <v>0</v>
      </c>
      <c r="H31" s="77">
        <f t="shared" si="4"/>
        <v>0</v>
      </c>
      <c r="I31" s="77">
        <f t="shared" si="4"/>
        <v>0</v>
      </c>
      <c r="J31" s="77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89" t="s">
        <v>146</v>
      </c>
      <c r="B33" s="4"/>
      <c r="C33" s="81">
        <v>0</v>
      </c>
      <c r="D33" s="82">
        <v>0</v>
      </c>
      <c r="E33" s="83">
        <v>0</v>
      </c>
      <c r="F33" s="4"/>
      <c r="G33" s="82">
        <v>0</v>
      </c>
      <c r="H33" s="81">
        <v>0</v>
      </c>
      <c r="I33" s="82">
        <v>0</v>
      </c>
      <c r="J33" s="82">
        <v>0</v>
      </c>
    </row>
    <row r="34" spans="1:10" ht="12.75">
      <c r="A34" s="89" t="s">
        <v>147</v>
      </c>
      <c r="B34" s="4"/>
      <c r="C34" s="81">
        <v>0</v>
      </c>
      <c r="D34" s="82">
        <v>0</v>
      </c>
      <c r="E34" s="83">
        <v>0</v>
      </c>
      <c r="F34" s="4"/>
      <c r="G34" s="82">
        <v>0</v>
      </c>
      <c r="H34" s="81">
        <v>0</v>
      </c>
      <c r="I34" s="82">
        <v>0</v>
      </c>
      <c r="J34" s="82">
        <v>0</v>
      </c>
    </row>
    <row r="35" spans="1:10" ht="12.75">
      <c r="A35" s="90" t="s">
        <v>148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1">
        <v>0</v>
      </c>
      <c r="I35" s="92">
        <v>0</v>
      </c>
      <c r="J35" s="92">
        <v>0</v>
      </c>
    </row>
    <row r="36" ht="7.5" customHeight="1"/>
    <row r="37" spans="1:10" ht="8.25" customHeight="1">
      <c r="A37" s="94" t="s">
        <v>149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8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8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9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ht="5.25" customHeight="1"/>
    <row r="42" spans="1:8" ht="9" customHeight="1">
      <c r="A42" s="95" t="s">
        <v>150</v>
      </c>
      <c r="B42" s="96"/>
      <c r="C42" s="97" t="s">
        <v>151</v>
      </c>
      <c r="D42" s="97" t="s">
        <v>152</v>
      </c>
      <c r="E42" s="97" t="s">
        <v>153</v>
      </c>
      <c r="F42" s="98"/>
      <c r="G42" s="99" t="s">
        <v>154</v>
      </c>
      <c r="H42" s="99" t="s">
        <v>155</v>
      </c>
    </row>
    <row r="43" spans="1:8" ht="9" customHeight="1">
      <c r="A43" s="100"/>
      <c r="B43" s="101"/>
      <c r="C43" s="102"/>
      <c r="D43" s="102"/>
      <c r="E43" s="102"/>
      <c r="F43" s="103"/>
      <c r="G43" s="104"/>
      <c r="H43" s="104"/>
    </row>
    <row r="44" spans="1:8" ht="9.75" customHeight="1">
      <c r="A44" s="105"/>
      <c r="B44" s="106"/>
      <c r="C44" s="107"/>
      <c r="D44" s="107"/>
      <c r="E44" s="107"/>
      <c r="F44" s="108"/>
      <c r="G44" s="109"/>
      <c r="H44" s="109"/>
    </row>
    <row r="45" spans="1:8" ht="5.25" customHeight="1">
      <c r="A45" s="110"/>
      <c r="B45" s="111"/>
      <c r="C45" s="112"/>
      <c r="D45" s="112"/>
      <c r="E45" s="112"/>
      <c r="F45" s="110"/>
      <c r="G45" s="111"/>
      <c r="H45" s="111"/>
    </row>
    <row r="46" spans="1:8" ht="10.5" customHeight="1">
      <c r="A46" s="113" t="s">
        <v>156</v>
      </c>
      <c r="B46" s="114"/>
      <c r="C46" s="115">
        <f>SUM(B47:C55)</f>
        <v>1720000000</v>
      </c>
      <c r="D46" s="116"/>
      <c r="E46" s="116"/>
      <c r="F46" s="117"/>
      <c r="G46" s="118">
        <f>SUM(G47:G55)</f>
        <v>1450000</v>
      </c>
      <c r="H46" s="114"/>
    </row>
    <row r="47" spans="1:8" ht="10.5" customHeight="1">
      <c r="A47" s="119" t="s">
        <v>157</v>
      </c>
      <c r="B47" s="114"/>
      <c r="C47" s="120">
        <v>170000000</v>
      </c>
      <c r="D47" s="121" t="s">
        <v>158</v>
      </c>
      <c r="E47" s="116" t="s">
        <v>159</v>
      </c>
      <c r="F47" s="117">
        <v>0</v>
      </c>
      <c r="G47" s="122">
        <v>0</v>
      </c>
      <c r="H47" s="123">
        <v>0.0077</v>
      </c>
    </row>
    <row r="48" spans="1:8" ht="10.5" customHeight="1">
      <c r="A48" s="119" t="s">
        <v>160</v>
      </c>
      <c r="B48" s="114"/>
      <c r="C48" s="120">
        <v>270000000</v>
      </c>
      <c r="D48" s="121" t="s">
        <v>158</v>
      </c>
      <c r="E48" s="116" t="s">
        <v>161</v>
      </c>
      <c r="F48" s="117">
        <v>0</v>
      </c>
      <c r="G48" s="122">
        <v>0</v>
      </c>
      <c r="H48" s="123">
        <v>0.0071</v>
      </c>
    </row>
    <row r="49" spans="1:8" ht="10.5" customHeight="1">
      <c r="A49" s="119" t="s">
        <v>162</v>
      </c>
      <c r="B49" s="114"/>
      <c r="C49" s="120">
        <v>100000000</v>
      </c>
      <c r="D49" s="121" t="s">
        <v>158</v>
      </c>
      <c r="E49" s="116" t="s">
        <v>163</v>
      </c>
      <c r="F49" s="117">
        <v>0</v>
      </c>
      <c r="G49" s="122">
        <v>0</v>
      </c>
      <c r="H49" s="123">
        <v>0.0084</v>
      </c>
    </row>
    <row r="50" spans="1:8" ht="10.5" customHeight="1">
      <c r="A50" s="119" t="s">
        <v>164</v>
      </c>
      <c r="B50" s="114"/>
      <c r="C50" s="120">
        <v>200000000</v>
      </c>
      <c r="D50" s="121" t="s">
        <v>158</v>
      </c>
      <c r="E50" s="116" t="s">
        <v>165</v>
      </c>
      <c r="F50" s="117">
        <v>0</v>
      </c>
      <c r="G50" s="122">
        <v>0</v>
      </c>
      <c r="H50" s="123">
        <v>0.0077</v>
      </c>
    </row>
    <row r="51" spans="1:8" ht="10.5" customHeight="1">
      <c r="A51" s="119" t="s">
        <v>166</v>
      </c>
      <c r="B51" s="114"/>
      <c r="C51" s="120">
        <v>200000000</v>
      </c>
      <c r="D51" s="121" t="s">
        <v>158</v>
      </c>
      <c r="E51" s="116" t="s">
        <v>167</v>
      </c>
      <c r="F51" s="117">
        <v>0</v>
      </c>
      <c r="G51" s="122">
        <v>0</v>
      </c>
      <c r="H51" s="123">
        <v>0.0078</v>
      </c>
    </row>
    <row r="52" spans="1:8" ht="10.5" customHeight="1">
      <c r="A52" s="119" t="s">
        <v>168</v>
      </c>
      <c r="B52" s="114"/>
      <c r="C52" s="120">
        <v>200000000</v>
      </c>
      <c r="D52" s="121" t="s">
        <v>158</v>
      </c>
      <c r="E52" s="116" t="s">
        <v>169</v>
      </c>
      <c r="F52" s="117">
        <v>0</v>
      </c>
      <c r="G52" s="122">
        <v>0</v>
      </c>
      <c r="H52" s="123">
        <v>0.0078</v>
      </c>
    </row>
    <row r="53" spans="1:8" ht="10.5" customHeight="1">
      <c r="A53" s="119" t="s">
        <v>170</v>
      </c>
      <c r="B53" s="114"/>
      <c r="C53" s="120">
        <v>330000000</v>
      </c>
      <c r="D53" s="121" t="s">
        <v>158</v>
      </c>
      <c r="E53" s="116" t="s">
        <v>171</v>
      </c>
      <c r="F53" s="117">
        <v>0</v>
      </c>
      <c r="G53" s="122">
        <v>0</v>
      </c>
      <c r="H53" s="123">
        <v>0.0098</v>
      </c>
    </row>
    <row r="54" spans="1:8" ht="10.5" customHeight="1">
      <c r="A54" s="119" t="s">
        <v>172</v>
      </c>
      <c r="B54" s="114"/>
      <c r="C54" s="120">
        <v>150000000</v>
      </c>
      <c r="D54" s="121">
        <v>12</v>
      </c>
      <c r="E54" s="116" t="s">
        <v>173</v>
      </c>
      <c r="F54" s="117"/>
      <c r="G54" s="122">
        <v>870000</v>
      </c>
      <c r="H54" s="123">
        <v>0.0081</v>
      </c>
    </row>
    <row r="55" spans="1:8" ht="10.5" customHeight="1">
      <c r="A55" s="119" t="s">
        <v>174</v>
      </c>
      <c r="B55" s="114"/>
      <c r="C55" s="120">
        <v>100000000</v>
      </c>
      <c r="D55" s="121">
        <v>12</v>
      </c>
      <c r="E55" s="116" t="s">
        <v>175</v>
      </c>
      <c r="F55" s="117"/>
      <c r="G55" s="122">
        <v>580000</v>
      </c>
      <c r="H55" s="123">
        <v>0.009</v>
      </c>
    </row>
    <row r="56" spans="1:8" ht="16.5" customHeight="1">
      <c r="A56" s="124"/>
      <c r="B56" s="125"/>
      <c r="C56" s="126"/>
      <c r="D56" s="126"/>
      <c r="E56" s="126"/>
      <c r="F56" s="124"/>
      <c r="G56" s="125"/>
      <c r="H56" s="125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130" customWidth="1"/>
    <col min="2" max="2" width="32.8515625" style="130" customWidth="1"/>
    <col min="3" max="7" width="12.421875" style="130" customWidth="1"/>
    <col min="8" max="9" width="13.7109375" style="130" customWidth="1"/>
    <col min="10" max="12" width="12.421875" style="130" customWidth="1"/>
    <col min="13" max="16384" width="11.421875" style="130" customWidth="1"/>
  </cols>
  <sheetData>
    <row r="2" spans="2:12" ht="12.75">
      <c r="B2" s="127" t="s">
        <v>176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2" ht="12.75">
      <c r="B3" s="131" t="s">
        <v>177</v>
      </c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2:12" ht="12.75">
      <c r="B4" s="131" t="s">
        <v>178</v>
      </c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2:12" ht="12.75">
      <c r="B5" s="134" t="s">
        <v>179</v>
      </c>
      <c r="C5" s="135"/>
      <c r="D5" s="135"/>
      <c r="E5" s="135"/>
      <c r="F5" s="135"/>
      <c r="G5" s="135"/>
      <c r="H5" s="135"/>
      <c r="I5" s="135"/>
      <c r="J5" s="135"/>
      <c r="K5" s="135"/>
      <c r="L5" s="136"/>
    </row>
    <row r="6" spans="2:12" ht="63">
      <c r="B6" s="137" t="s">
        <v>180</v>
      </c>
      <c r="C6" s="138" t="s">
        <v>181</v>
      </c>
      <c r="D6" s="138" t="s">
        <v>182</v>
      </c>
      <c r="E6" s="138" t="s">
        <v>183</v>
      </c>
      <c r="F6" s="138" t="s">
        <v>184</v>
      </c>
      <c r="G6" s="138" t="s">
        <v>185</v>
      </c>
      <c r="H6" s="138" t="s">
        <v>186</v>
      </c>
      <c r="I6" s="138" t="s">
        <v>187</v>
      </c>
      <c r="J6" s="138" t="s">
        <v>188</v>
      </c>
      <c r="K6" s="138" t="s">
        <v>189</v>
      </c>
      <c r="L6" s="139" t="s">
        <v>190</v>
      </c>
    </row>
    <row r="7" spans="2:12" ht="12.75">
      <c r="B7" s="140" t="s">
        <v>191</v>
      </c>
      <c r="C7" s="141" t="s">
        <v>192</v>
      </c>
      <c r="D7" s="141" t="s">
        <v>193</v>
      </c>
      <c r="E7" s="141" t="s">
        <v>194</v>
      </c>
      <c r="F7" s="141" t="s">
        <v>195</v>
      </c>
      <c r="G7" s="141" t="s">
        <v>196</v>
      </c>
      <c r="H7" s="141" t="s">
        <v>197</v>
      </c>
      <c r="I7" s="141" t="s">
        <v>198</v>
      </c>
      <c r="J7" s="141" t="s">
        <v>199</v>
      </c>
      <c r="K7" s="141" t="s">
        <v>200</v>
      </c>
      <c r="L7" s="142" t="s">
        <v>201</v>
      </c>
    </row>
    <row r="8" spans="2:12" ht="12.75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5"/>
    </row>
    <row r="9" spans="2:12" ht="18">
      <c r="B9" s="146" t="s">
        <v>202</v>
      </c>
      <c r="C9" s="147"/>
      <c r="D9" s="147"/>
      <c r="E9" s="147"/>
      <c r="F9" s="147">
        <f aca="true" t="shared" si="0" ref="F9:L9">SUM(F10:F13)</f>
        <v>0</v>
      </c>
      <c r="G9" s="147"/>
      <c r="H9" s="147">
        <f t="shared" si="0"/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8">
        <f t="shared" si="0"/>
        <v>0</v>
      </c>
    </row>
    <row r="10" spans="2:12" ht="12.75">
      <c r="B10" s="149" t="s">
        <v>203</v>
      </c>
      <c r="C10" s="150"/>
      <c r="D10" s="150"/>
      <c r="E10" s="150"/>
      <c r="F10" s="150">
        <v>0</v>
      </c>
      <c r="G10" s="150"/>
      <c r="H10" s="150">
        <v>0</v>
      </c>
      <c r="I10" s="150">
        <v>0</v>
      </c>
      <c r="J10" s="150">
        <v>0</v>
      </c>
      <c r="K10" s="150">
        <v>0</v>
      </c>
      <c r="L10" s="151">
        <f>F10-K10</f>
        <v>0</v>
      </c>
    </row>
    <row r="11" spans="2:12" ht="12.75">
      <c r="B11" s="149" t="s">
        <v>204</v>
      </c>
      <c r="C11" s="150"/>
      <c r="D11" s="150"/>
      <c r="E11" s="150"/>
      <c r="F11" s="150">
        <v>0</v>
      </c>
      <c r="G11" s="150"/>
      <c r="H11" s="150">
        <v>0</v>
      </c>
      <c r="I11" s="150">
        <v>0</v>
      </c>
      <c r="J11" s="150">
        <v>0</v>
      </c>
      <c r="K11" s="150">
        <v>0</v>
      </c>
      <c r="L11" s="151">
        <f aca="true" t="shared" si="1" ref="L11:L19">F11-K11</f>
        <v>0</v>
      </c>
    </row>
    <row r="12" spans="2:12" ht="12.75">
      <c r="B12" s="149" t="s">
        <v>205</v>
      </c>
      <c r="C12" s="150"/>
      <c r="D12" s="150"/>
      <c r="E12" s="150"/>
      <c r="F12" s="150">
        <v>0</v>
      </c>
      <c r="G12" s="150"/>
      <c r="H12" s="150">
        <v>0</v>
      </c>
      <c r="I12" s="150">
        <v>0</v>
      </c>
      <c r="J12" s="150">
        <v>0</v>
      </c>
      <c r="K12" s="150">
        <v>0</v>
      </c>
      <c r="L12" s="151">
        <f t="shared" si="1"/>
        <v>0</v>
      </c>
    </row>
    <row r="13" spans="2:12" ht="12.75">
      <c r="B13" s="149" t="s">
        <v>206</v>
      </c>
      <c r="C13" s="150"/>
      <c r="D13" s="150"/>
      <c r="E13" s="150"/>
      <c r="F13" s="150">
        <v>0</v>
      </c>
      <c r="G13" s="150"/>
      <c r="H13" s="150">
        <v>0</v>
      </c>
      <c r="I13" s="150">
        <v>0</v>
      </c>
      <c r="J13" s="150">
        <v>0</v>
      </c>
      <c r="K13" s="150">
        <v>0</v>
      </c>
      <c r="L13" s="151">
        <f t="shared" si="1"/>
        <v>0</v>
      </c>
    </row>
    <row r="14" spans="2:12" ht="12.75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4"/>
    </row>
    <row r="15" spans="2:12" ht="12.75">
      <c r="B15" s="146" t="s">
        <v>207</v>
      </c>
      <c r="C15" s="147"/>
      <c r="D15" s="147"/>
      <c r="E15" s="147"/>
      <c r="F15" s="147">
        <f aca="true" t="shared" si="2" ref="F15:L15">SUM(F16:F19)</f>
        <v>0</v>
      </c>
      <c r="G15" s="147"/>
      <c r="H15" s="147">
        <f t="shared" si="2"/>
        <v>0</v>
      </c>
      <c r="I15" s="147">
        <f t="shared" si="2"/>
        <v>0</v>
      </c>
      <c r="J15" s="147">
        <f t="shared" si="2"/>
        <v>0</v>
      </c>
      <c r="K15" s="147">
        <f t="shared" si="2"/>
        <v>0</v>
      </c>
      <c r="L15" s="148">
        <f t="shared" si="2"/>
        <v>0</v>
      </c>
    </row>
    <row r="16" spans="2:12" ht="12.75">
      <c r="B16" s="149" t="s">
        <v>208</v>
      </c>
      <c r="C16" s="150"/>
      <c r="D16" s="150"/>
      <c r="E16" s="150"/>
      <c r="F16" s="150">
        <v>0</v>
      </c>
      <c r="G16" s="150"/>
      <c r="H16" s="150">
        <v>0</v>
      </c>
      <c r="I16" s="150">
        <v>0</v>
      </c>
      <c r="J16" s="150">
        <v>0</v>
      </c>
      <c r="K16" s="150">
        <v>0</v>
      </c>
      <c r="L16" s="151">
        <f t="shared" si="1"/>
        <v>0</v>
      </c>
    </row>
    <row r="17" spans="2:12" ht="12.75">
      <c r="B17" s="149" t="s">
        <v>209</v>
      </c>
      <c r="C17" s="150"/>
      <c r="D17" s="150"/>
      <c r="E17" s="150"/>
      <c r="F17" s="150">
        <v>0</v>
      </c>
      <c r="G17" s="150"/>
      <c r="H17" s="150">
        <v>0</v>
      </c>
      <c r="I17" s="150">
        <v>0</v>
      </c>
      <c r="J17" s="150">
        <v>0</v>
      </c>
      <c r="K17" s="150">
        <v>0</v>
      </c>
      <c r="L17" s="151">
        <f t="shared" si="1"/>
        <v>0</v>
      </c>
    </row>
    <row r="18" spans="2:12" ht="12.75">
      <c r="B18" s="149" t="s">
        <v>210</v>
      </c>
      <c r="C18" s="150"/>
      <c r="D18" s="150"/>
      <c r="E18" s="150"/>
      <c r="F18" s="150">
        <v>0</v>
      </c>
      <c r="G18" s="150"/>
      <c r="H18" s="150">
        <v>0</v>
      </c>
      <c r="I18" s="150">
        <v>0</v>
      </c>
      <c r="J18" s="150">
        <v>0</v>
      </c>
      <c r="K18" s="150">
        <v>0</v>
      </c>
      <c r="L18" s="151">
        <f t="shared" si="1"/>
        <v>0</v>
      </c>
    </row>
    <row r="19" spans="2:12" ht="12.75">
      <c r="B19" s="149" t="s">
        <v>211</v>
      </c>
      <c r="C19" s="150"/>
      <c r="D19" s="150"/>
      <c r="E19" s="150"/>
      <c r="F19" s="150">
        <v>0</v>
      </c>
      <c r="G19" s="150"/>
      <c r="H19" s="150">
        <v>0</v>
      </c>
      <c r="I19" s="150">
        <v>0</v>
      </c>
      <c r="J19" s="150">
        <v>0</v>
      </c>
      <c r="K19" s="150">
        <v>0</v>
      </c>
      <c r="L19" s="151">
        <f t="shared" si="1"/>
        <v>0</v>
      </c>
    </row>
    <row r="20" spans="2:12" ht="12.75"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4"/>
    </row>
    <row r="21" spans="2:12" ht="18">
      <c r="B21" s="146" t="s">
        <v>212</v>
      </c>
      <c r="C21" s="147"/>
      <c r="D21" s="147"/>
      <c r="E21" s="147"/>
      <c r="F21" s="147">
        <f aca="true" t="shared" si="3" ref="F21:L21">F9+F15</f>
        <v>0</v>
      </c>
      <c r="G21" s="147"/>
      <c r="H21" s="147">
        <f t="shared" si="3"/>
        <v>0</v>
      </c>
      <c r="I21" s="147">
        <f t="shared" si="3"/>
        <v>0</v>
      </c>
      <c r="J21" s="147">
        <f t="shared" si="3"/>
        <v>0</v>
      </c>
      <c r="K21" s="147">
        <f t="shared" si="3"/>
        <v>0</v>
      </c>
      <c r="L21" s="148">
        <f t="shared" si="3"/>
        <v>0</v>
      </c>
    </row>
    <row r="22" spans="2:12" ht="12.75"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7"/>
    </row>
    <row r="23" spans="3:7" ht="12.75">
      <c r="C23" s="158"/>
      <c r="D23" s="158"/>
      <c r="F23" s="158"/>
      <c r="G23" s="158"/>
    </row>
    <row r="24" spans="3:7" ht="12.75">
      <c r="C24" s="158"/>
      <c r="D24" s="158"/>
      <c r="F24" s="158"/>
      <c r="G24" s="158"/>
    </row>
    <row r="25" spans="3:7" ht="12.75">
      <c r="C25" s="158"/>
      <c r="D25" s="158"/>
      <c r="F25" s="158"/>
      <c r="G25" s="158"/>
    </row>
    <row r="26" spans="3:7" ht="12.75">
      <c r="C26" s="158"/>
      <c r="D26" s="158"/>
      <c r="F26" s="158"/>
      <c r="G26" s="158"/>
    </row>
    <row r="27" spans="3:7" ht="12.75">
      <c r="C27" s="158"/>
      <c r="D27" s="158"/>
      <c r="F27" s="158"/>
      <c r="G27" s="158"/>
    </row>
    <row r="28" spans="3:7" ht="12.75">
      <c r="C28" s="158"/>
      <c r="D28" s="158"/>
      <c r="F28" s="158"/>
      <c r="G28" s="158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0" customFormat="1" ht="12.75">
      <c r="A1" s="159" t="s">
        <v>213</v>
      </c>
      <c r="B1" s="159"/>
      <c r="C1" s="159"/>
      <c r="D1" s="159"/>
      <c r="E1" s="159"/>
      <c r="F1" s="159"/>
      <c r="G1" s="159"/>
    </row>
    <row r="2" spans="1:7" s="160" customFormat="1" ht="12" customHeight="1">
      <c r="A2" s="159"/>
      <c r="B2" s="159"/>
      <c r="C2" s="159"/>
      <c r="D2" s="159"/>
      <c r="E2" s="159"/>
      <c r="F2" s="159"/>
      <c r="G2" s="159"/>
    </row>
    <row r="3" spans="1:7" s="160" customFormat="1" ht="10.5" customHeight="1">
      <c r="A3" s="159"/>
      <c r="B3" s="159"/>
      <c r="C3" s="159"/>
      <c r="D3" s="159"/>
      <c r="E3" s="159"/>
      <c r="F3" s="159"/>
      <c r="G3" s="159"/>
    </row>
    <row r="4" spans="1:7" s="160" customFormat="1" ht="12" customHeight="1">
      <c r="A4" s="159"/>
      <c r="B4" s="159"/>
      <c r="C4" s="159"/>
      <c r="D4" s="159"/>
      <c r="E4" s="159"/>
      <c r="F4" s="159"/>
      <c r="G4" s="159"/>
    </row>
    <row r="5" ht="4.5" customHeight="1"/>
    <row r="6" ht="1.5" customHeight="1"/>
    <row r="7" spans="1:7" s="166" customFormat="1" ht="13.5" customHeight="1">
      <c r="A7" s="161" t="s">
        <v>0</v>
      </c>
      <c r="B7" s="69"/>
      <c r="C7" s="162" t="s">
        <v>214</v>
      </c>
      <c r="D7" s="69"/>
      <c r="E7" s="163" t="s">
        <v>215</v>
      </c>
      <c r="F7" s="164"/>
      <c r="G7" s="165" t="s">
        <v>216</v>
      </c>
    </row>
    <row r="8" spans="1:7" s="166" customFormat="1" ht="9.75" customHeight="1">
      <c r="A8" s="167"/>
      <c r="B8" s="74"/>
      <c r="C8" s="168"/>
      <c r="D8" s="74"/>
      <c r="E8" s="74"/>
      <c r="F8" s="169"/>
      <c r="G8" s="170"/>
    </row>
    <row r="9" spans="1:7" ht="9.75" customHeight="1">
      <c r="A9" s="171" t="s">
        <v>217</v>
      </c>
      <c r="B9" s="4"/>
      <c r="C9" s="172">
        <f>+C10+C11+C12</f>
        <v>23183269093.39</v>
      </c>
      <c r="D9" s="4"/>
      <c r="E9" s="173">
        <f>+E10+E11+E12</f>
        <v>6230374538.59</v>
      </c>
      <c r="F9" s="14"/>
      <c r="G9" s="173">
        <f>+G10+G11+G12</f>
        <v>6231875917.150001</v>
      </c>
    </row>
    <row r="10" spans="1:7" ht="9.75" customHeight="1">
      <c r="A10" s="174" t="s">
        <v>218</v>
      </c>
      <c r="B10" s="4"/>
      <c r="C10" s="175">
        <v>10304615624</v>
      </c>
      <c r="D10" s="4"/>
      <c r="E10" s="176">
        <v>3226126769.3</v>
      </c>
      <c r="F10" s="14"/>
      <c r="G10" s="176">
        <v>3225022396.58</v>
      </c>
    </row>
    <row r="11" spans="1:7" ht="9.75" customHeight="1">
      <c r="A11" s="174" t="s">
        <v>219</v>
      </c>
      <c r="B11" s="4"/>
      <c r="C11" s="175">
        <v>11939720378</v>
      </c>
      <c r="D11" s="4"/>
      <c r="E11" s="176">
        <v>3014649426.3</v>
      </c>
      <c r="F11" s="14"/>
      <c r="G11" s="176">
        <v>3014649426.3</v>
      </c>
    </row>
    <row r="12" spans="1:7" ht="9.75" customHeight="1">
      <c r="A12" s="174" t="s">
        <v>220</v>
      </c>
      <c r="B12" s="4"/>
      <c r="C12" s="175">
        <v>938933091.39</v>
      </c>
      <c r="D12" s="4"/>
      <c r="E12" s="176">
        <v>-10401657.01</v>
      </c>
      <c r="F12" s="14"/>
      <c r="G12" s="176">
        <v>-7795905.73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171" t="s">
        <v>221</v>
      </c>
      <c r="B14" s="4"/>
      <c r="C14" s="172">
        <f>+C15+C16</f>
        <v>23183269093.39</v>
      </c>
      <c r="D14" s="4"/>
      <c r="E14" s="173">
        <f>+E15+E16</f>
        <v>5377052136.950001</v>
      </c>
      <c r="F14" s="14"/>
      <c r="G14" s="173">
        <f>+G15+G16</f>
        <v>5254394474.59</v>
      </c>
    </row>
    <row r="15" spans="1:7" ht="9.75" customHeight="1">
      <c r="A15" s="174" t="s">
        <v>222</v>
      </c>
      <c r="B15" s="4"/>
      <c r="C15" s="175">
        <v>11275261771.39</v>
      </c>
      <c r="D15" s="4"/>
      <c r="E15" s="176">
        <v>2453823881.19</v>
      </c>
      <c r="F15" s="14"/>
      <c r="G15" s="176">
        <v>2374107784.23</v>
      </c>
    </row>
    <row r="16" spans="1:7" ht="9.75" customHeight="1">
      <c r="A16" s="174" t="s">
        <v>223</v>
      </c>
      <c r="B16" s="4"/>
      <c r="C16" s="175">
        <v>11908007322</v>
      </c>
      <c r="D16" s="4"/>
      <c r="E16" s="176">
        <v>2923228255.76</v>
      </c>
      <c r="F16" s="14"/>
      <c r="G16" s="176">
        <v>2880286690.36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171" t="s">
        <v>224</v>
      </c>
      <c r="B18" s="4"/>
      <c r="C18" s="177"/>
      <c r="D18" s="178"/>
      <c r="E18" s="173">
        <f>+E19+E21</f>
        <v>119127348.46000001</v>
      </c>
      <c r="F18" s="14"/>
      <c r="G18" s="173">
        <f>+G19+G21</f>
        <v>119127348.46000001</v>
      </c>
    </row>
    <row r="19" spans="1:7" ht="12.75" customHeight="1" hidden="1">
      <c r="A19" s="179"/>
      <c r="B19" s="4"/>
      <c r="C19" s="180"/>
      <c r="D19" s="4"/>
      <c r="E19" s="181">
        <v>848815.7</v>
      </c>
      <c r="F19" s="14"/>
      <c r="G19" s="181">
        <v>848815.7</v>
      </c>
    </row>
    <row r="20" spans="1:7" ht="9.75" customHeight="1">
      <c r="A20" s="174" t="s">
        <v>225</v>
      </c>
      <c r="B20" s="4"/>
      <c r="C20" s="182"/>
      <c r="D20" s="183"/>
      <c r="E20" s="181"/>
      <c r="F20" s="14"/>
      <c r="G20" s="181"/>
    </row>
    <row r="21" spans="1:7" ht="12.75" customHeight="1" hidden="1">
      <c r="A21" s="174"/>
      <c r="B21" s="4"/>
      <c r="C21" s="180">
        <v>0</v>
      </c>
      <c r="D21" s="4"/>
      <c r="E21" s="181">
        <v>118278532.76</v>
      </c>
      <c r="F21" s="14"/>
      <c r="G21" s="181">
        <v>118278532.76</v>
      </c>
    </row>
    <row r="22" spans="1:7" ht="9.75" customHeight="1">
      <c r="A22" s="174" t="s">
        <v>226</v>
      </c>
      <c r="B22" s="4"/>
      <c r="C22" s="182"/>
      <c r="D22" s="183"/>
      <c r="E22" s="181"/>
      <c r="F22" s="14"/>
      <c r="G22" s="181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171" t="s">
        <v>227</v>
      </c>
      <c r="B24" s="4"/>
      <c r="C24" s="172">
        <f>+C9-C14</f>
        <v>0</v>
      </c>
      <c r="D24" s="4"/>
      <c r="E24" s="173">
        <f>+E9-E14+E18</f>
        <v>972449750.0999994</v>
      </c>
      <c r="F24" s="14">
        <f>+F9-F14+F18</f>
        <v>0</v>
      </c>
      <c r="G24" s="173">
        <f>+G9-G14+G18</f>
        <v>1096608791.0200005</v>
      </c>
    </row>
    <row r="25" spans="1:7" ht="6" customHeight="1">
      <c r="A25" s="3"/>
      <c r="B25" s="4"/>
      <c r="C25" s="14"/>
      <c r="D25" s="4"/>
      <c r="E25" s="173"/>
      <c r="F25" s="14"/>
      <c r="G25" s="173"/>
    </row>
    <row r="26" spans="1:7" ht="9.75" customHeight="1">
      <c r="A26" s="171" t="s">
        <v>228</v>
      </c>
      <c r="B26" s="4"/>
      <c r="C26" s="172">
        <f>+C24-C12</f>
        <v>-938933091.39</v>
      </c>
      <c r="D26" s="4"/>
      <c r="E26" s="173">
        <f>+E24-E12</f>
        <v>982851407.1099994</v>
      </c>
      <c r="F26" s="14">
        <f>+F24-F12</f>
        <v>0</v>
      </c>
      <c r="G26" s="173">
        <f>+G24-G12</f>
        <v>1104404696.7500005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171" t="s">
        <v>229</v>
      </c>
      <c r="B28" s="4"/>
      <c r="C28" s="172">
        <f>+C26</f>
        <v>-938933091.39</v>
      </c>
      <c r="D28" s="4"/>
      <c r="E28" s="173">
        <f>+E26-E18</f>
        <v>863724058.6499994</v>
      </c>
      <c r="F28" s="14"/>
      <c r="G28" s="173">
        <f>+G26-G18</f>
        <v>985277348.2900004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6" customFormat="1" ht="13.5" customHeight="1">
      <c r="A32" s="161" t="s">
        <v>230</v>
      </c>
      <c r="B32" s="164"/>
      <c r="C32" s="184" t="s">
        <v>231</v>
      </c>
      <c r="D32" s="69"/>
      <c r="E32" s="185" t="s">
        <v>215</v>
      </c>
      <c r="F32" s="164"/>
      <c r="G32" s="165" t="s">
        <v>232</v>
      </c>
    </row>
    <row r="33" spans="1:7" s="166" customFormat="1" ht="9.75" customHeight="1">
      <c r="A33" s="167"/>
      <c r="B33" s="169"/>
      <c r="C33" s="186"/>
      <c r="D33" s="74"/>
      <c r="E33" s="187"/>
      <c r="F33" s="169"/>
      <c r="G33" s="170"/>
    </row>
    <row r="34" spans="1:7" ht="9.75" customHeight="1">
      <c r="A34" s="188" t="s">
        <v>233</v>
      </c>
      <c r="B34" s="111"/>
      <c r="C34" s="189">
        <f>+C35+C36</f>
        <v>537604317.44</v>
      </c>
      <c r="D34" s="111"/>
      <c r="E34" s="190">
        <f>+E35+E36</f>
        <v>107977081.02000001</v>
      </c>
      <c r="F34" s="191"/>
      <c r="G34" s="190">
        <f>+G35+G36</f>
        <v>107977081.02000001</v>
      </c>
    </row>
    <row r="35" spans="1:7" ht="9.75" customHeight="1">
      <c r="A35" s="174" t="s">
        <v>234</v>
      </c>
      <c r="B35" s="4"/>
      <c r="C35" s="175">
        <v>482222600.44</v>
      </c>
      <c r="D35" s="4"/>
      <c r="E35" s="176">
        <v>80879105.95</v>
      </c>
      <c r="F35" s="14"/>
      <c r="G35" s="176">
        <v>80879105.95</v>
      </c>
    </row>
    <row r="36" spans="1:7" ht="9.75" customHeight="1">
      <c r="A36" s="174" t="s">
        <v>235</v>
      </c>
      <c r="B36" s="4"/>
      <c r="C36" s="175">
        <v>55381717</v>
      </c>
      <c r="D36" s="4"/>
      <c r="E36" s="176">
        <v>27097975.07</v>
      </c>
      <c r="F36" s="14"/>
      <c r="G36" s="176">
        <v>27097975.07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171" t="s">
        <v>236</v>
      </c>
      <c r="B38" s="4"/>
      <c r="C38" s="172">
        <f>+C28+C34</f>
        <v>-401328773.9499999</v>
      </c>
      <c r="D38" s="4"/>
      <c r="E38" s="173">
        <f>+E28+E34</f>
        <v>971701139.6699994</v>
      </c>
      <c r="F38" s="14"/>
      <c r="G38" s="173">
        <f>+G28+G34</f>
        <v>1093254429.3100004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6" customFormat="1" ht="13.5" customHeight="1">
      <c r="A42" s="161" t="s">
        <v>230</v>
      </c>
      <c r="B42" s="69"/>
      <c r="C42" s="162" t="s">
        <v>237</v>
      </c>
      <c r="D42" s="69"/>
      <c r="E42" s="163" t="s">
        <v>215</v>
      </c>
      <c r="F42" s="164"/>
      <c r="G42" s="165" t="s">
        <v>216</v>
      </c>
    </row>
    <row r="43" spans="1:7" s="166" customFormat="1" ht="9.75" customHeight="1">
      <c r="A43" s="167"/>
      <c r="B43" s="74"/>
      <c r="C43" s="168"/>
      <c r="D43" s="74"/>
      <c r="E43" s="74"/>
      <c r="F43" s="169"/>
      <c r="G43" s="170"/>
    </row>
    <row r="44" spans="1:7" ht="9.75" customHeight="1">
      <c r="A44" s="171" t="s">
        <v>238</v>
      </c>
      <c r="B44" s="4"/>
      <c r="C44" s="172">
        <f>+C45+C46</f>
        <v>978792207</v>
      </c>
      <c r="D44" s="4"/>
      <c r="E44" s="173">
        <f>+E45+E46</f>
        <v>0</v>
      </c>
      <c r="F44" s="14"/>
      <c r="G44" s="173">
        <f>+G45+G46</f>
        <v>0</v>
      </c>
    </row>
    <row r="45" spans="1:7" ht="9.75" customHeight="1">
      <c r="A45" s="174" t="s">
        <v>239</v>
      </c>
      <c r="B45" s="4"/>
      <c r="C45" s="175">
        <v>978792207</v>
      </c>
      <c r="D45" s="4"/>
      <c r="E45" s="176">
        <v>0</v>
      </c>
      <c r="F45" s="14"/>
      <c r="G45" s="176">
        <v>0</v>
      </c>
    </row>
    <row r="46" spans="1:7" ht="9.75" customHeight="1">
      <c r="A46" s="174" t="s">
        <v>240</v>
      </c>
      <c r="B46" s="4"/>
      <c r="C46" s="175">
        <v>0</v>
      </c>
      <c r="D46" s="4"/>
      <c r="E46" s="176">
        <v>0</v>
      </c>
      <c r="F46" s="14"/>
      <c r="G46" s="176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171" t="s">
        <v>241</v>
      </c>
      <c r="B48" s="4"/>
      <c r="C48" s="172">
        <f>+C49+C50</f>
        <v>39859115.61</v>
      </c>
      <c r="D48" s="4"/>
      <c r="E48" s="173">
        <f>+E49+E50</f>
        <v>10401657.01</v>
      </c>
      <c r="F48" s="14"/>
      <c r="G48" s="173">
        <f>+G49+G50</f>
        <v>7795905.73</v>
      </c>
    </row>
    <row r="49" spans="1:7" ht="9.75" customHeight="1">
      <c r="A49" s="174" t="s">
        <v>242</v>
      </c>
      <c r="B49" s="4"/>
      <c r="C49" s="175">
        <v>8146059.61</v>
      </c>
      <c r="D49" s="4"/>
      <c r="E49" s="176">
        <v>2605751.28</v>
      </c>
      <c r="F49" s="14"/>
      <c r="G49" s="176">
        <v>2605751.28</v>
      </c>
    </row>
    <row r="50" spans="1:7" ht="9.75" customHeight="1">
      <c r="A50" s="174" t="s">
        <v>243</v>
      </c>
      <c r="B50" s="4"/>
      <c r="C50" s="175">
        <v>31713056</v>
      </c>
      <c r="D50" s="4"/>
      <c r="E50" s="176">
        <v>7795905.73</v>
      </c>
      <c r="F50" s="14"/>
      <c r="G50" s="176">
        <v>5190154.45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171" t="s">
        <v>244</v>
      </c>
      <c r="B52" s="4"/>
      <c r="C52" s="172">
        <f>+C44-C48</f>
        <v>938933091.39</v>
      </c>
      <c r="D52" s="4"/>
      <c r="E52" s="173">
        <f>+E44-E48</f>
        <v>-10401657.01</v>
      </c>
      <c r="F52" s="14"/>
      <c r="G52" s="173">
        <f>+G44-G48</f>
        <v>-7795905.73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6" customFormat="1" ht="13.5" customHeight="1">
      <c r="A56" s="161" t="s">
        <v>230</v>
      </c>
      <c r="B56" s="69"/>
      <c r="C56" s="162" t="s">
        <v>237</v>
      </c>
      <c r="D56" s="69"/>
      <c r="E56" s="163" t="s">
        <v>215</v>
      </c>
      <c r="F56" s="164"/>
      <c r="G56" s="165" t="s">
        <v>216</v>
      </c>
    </row>
    <row r="57" spans="1:7" s="166" customFormat="1" ht="9.75" customHeight="1">
      <c r="A57" s="167"/>
      <c r="B57" s="74"/>
      <c r="C57" s="168"/>
      <c r="D57" s="74"/>
      <c r="E57" s="74"/>
      <c r="F57" s="169"/>
      <c r="G57" s="170"/>
    </row>
    <row r="58" spans="1:7" ht="9.75" customHeight="1">
      <c r="A58" s="192" t="s">
        <v>218</v>
      </c>
      <c r="B58" s="4"/>
      <c r="C58" s="175">
        <f>+C10</f>
        <v>10304615624</v>
      </c>
      <c r="D58" s="4"/>
      <c r="E58" s="176">
        <f>+E10</f>
        <v>3226126769.3</v>
      </c>
      <c r="F58" s="14"/>
      <c r="G58" s="176">
        <f>+G10</f>
        <v>3225022396.58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92" t="s">
        <v>245</v>
      </c>
      <c r="B60" s="21"/>
      <c r="C60" s="175">
        <f>+C61-C62</f>
        <v>970646147.39</v>
      </c>
      <c r="D60" s="21"/>
      <c r="E60" s="176">
        <f>+E61-E62</f>
        <v>-2605751.28</v>
      </c>
      <c r="F60" s="22"/>
      <c r="G60" s="176">
        <f>+G61-G62</f>
        <v>-2605751.28</v>
      </c>
    </row>
    <row r="61" spans="1:7" ht="9.75" customHeight="1">
      <c r="A61" s="174" t="s">
        <v>239</v>
      </c>
      <c r="B61" s="4"/>
      <c r="C61" s="175">
        <f>+C45</f>
        <v>978792207</v>
      </c>
      <c r="D61" s="4"/>
      <c r="E61" s="176">
        <f>+E45</f>
        <v>0</v>
      </c>
      <c r="F61" s="14"/>
      <c r="G61" s="176">
        <f>+G45</f>
        <v>0</v>
      </c>
    </row>
    <row r="62" spans="1:7" ht="9.75" customHeight="1">
      <c r="A62" s="174" t="s">
        <v>242</v>
      </c>
      <c r="B62" s="4"/>
      <c r="C62" s="175">
        <f>+C49</f>
        <v>8146059.61</v>
      </c>
      <c r="D62" s="4"/>
      <c r="E62" s="176">
        <f>+E49</f>
        <v>2605751.28</v>
      </c>
      <c r="F62" s="14"/>
      <c r="G62" s="176">
        <f>+G49</f>
        <v>2605751.28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92" t="s">
        <v>222</v>
      </c>
      <c r="B64" s="4"/>
      <c r="C64" s="175">
        <f>+C15</f>
        <v>11275261771.39</v>
      </c>
      <c r="D64" s="4"/>
      <c r="E64" s="176">
        <f>+E15</f>
        <v>2453823881.19</v>
      </c>
      <c r="F64" s="14"/>
      <c r="G64" s="176">
        <f>+G15</f>
        <v>2374107784.23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79"/>
      <c r="B66" s="4"/>
      <c r="C66" s="180"/>
      <c r="D66" s="4"/>
      <c r="E66" s="181">
        <f>+E19</f>
        <v>848815.7</v>
      </c>
      <c r="F66" s="14"/>
      <c r="G66" s="181">
        <f>+G19</f>
        <v>848815.7</v>
      </c>
    </row>
    <row r="67" spans="1:7" ht="9.75" customHeight="1">
      <c r="A67" s="179" t="s">
        <v>225</v>
      </c>
      <c r="B67" s="4"/>
      <c r="C67" s="182"/>
      <c r="D67" s="183"/>
      <c r="E67" s="181"/>
      <c r="F67" s="14"/>
      <c r="G67" s="181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171" t="s">
        <v>246</v>
      </c>
      <c r="B69" s="4"/>
      <c r="C69" s="172">
        <f>+C58+C60-C64</f>
        <v>0</v>
      </c>
      <c r="D69" s="4"/>
      <c r="E69" s="173">
        <f>+E58+E60-E64+E66</f>
        <v>770545952.53</v>
      </c>
      <c r="F69" s="14"/>
      <c r="G69" s="173">
        <f>+G58+G60-G64+G66</f>
        <v>849157676.7699997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171" t="s">
        <v>247</v>
      </c>
      <c r="B71" s="4"/>
      <c r="C71" s="172">
        <f>+C69-C60</f>
        <v>-970646147.39</v>
      </c>
      <c r="D71" s="4"/>
      <c r="E71" s="173">
        <f>+E69-E60</f>
        <v>773151703.81</v>
      </c>
      <c r="F71" s="14"/>
      <c r="G71" s="173">
        <f>+G69-G60</f>
        <v>851763428.0499997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6" customFormat="1" ht="13.5" customHeight="1">
      <c r="A75" s="161" t="s">
        <v>230</v>
      </c>
      <c r="B75" s="69"/>
      <c r="C75" s="162" t="s">
        <v>237</v>
      </c>
      <c r="D75" s="69"/>
      <c r="E75" s="163" t="s">
        <v>215</v>
      </c>
      <c r="F75" s="164"/>
      <c r="G75" s="165" t="s">
        <v>216</v>
      </c>
    </row>
    <row r="76" spans="1:7" s="166" customFormat="1" ht="9.75" customHeight="1">
      <c r="A76" s="167"/>
      <c r="B76" s="74"/>
      <c r="C76" s="168"/>
      <c r="D76" s="74"/>
      <c r="E76" s="74"/>
      <c r="F76" s="169"/>
      <c r="G76" s="170"/>
    </row>
    <row r="77" spans="1:7" ht="9.75" customHeight="1">
      <c r="A77" s="192" t="s">
        <v>219</v>
      </c>
      <c r="B77" s="4"/>
      <c r="C77" s="175">
        <f>+C11</f>
        <v>11939720378</v>
      </c>
      <c r="D77" s="4"/>
      <c r="E77" s="176">
        <f>+E11</f>
        <v>3014649426.3</v>
      </c>
      <c r="F77" s="14"/>
      <c r="G77" s="176">
        <f>+G11</f>
        <v>3014649426.3</v>
      </c>
    </row>
    <row r="78" spans="1:7" ht="6" customHeight="1">
      <c r="A78" s="193"/>
      <c r="B78" s="21"/>
      <c r="C78" s="22"/>
      <c r="D78" s="21"/>
      <c r="E78" s="21"/>
      <c r="F78" s="22"/>
      <c r="G78" s="21"/>
    </row>
    <row r="79" spans="1:7" ht="9.75" customHeight="1">
      <c r="A79" s="192" t="s">
        <v>248</v>
      </c>
      <c r="B79" s="21"/>
      <c r="C79" s="175">
        <f>+C80-C81</f>
        <v>-31713056</v>
      </c>
      <c r="D79" s="21"/>
      <c r="E79" s="176">
        <f>+E80-E81</f>
        <v>-7795905.73</v>
      </c>
      <c r="F79" s="22"/>
      <c r="G79" s="176">
        <f>+G80-G81</f>
        <v>-5190154.45</v>
      </c>
    </row>
    <row r="80" spans="1:7" ht="9.75" customHeight="1">
      <c r="A80" s="174" t="s">
        <v>240</v>
      </c>
      <c r="B80" s="4"/>
      <c r="C80" s="175">
        <f>+C46</f>
        <v>0</v>
      </c>
      <c r="D80" s="4"/>
      <c r="E80" s="176">
        <f>+E46</f>
        <v>0</v>
      </c>
      <c r="F80" s="14"/>
      <c r="G80" s="176">
        <f>+G46</f>
        <v>0</v>
      </c>
    </row>
    <row r="81" spans="1:7" ht="9.75" customHeight="1">
      <c r="A81" s="174" t="s">
        <v>243</v>
      </c>
      <c r="B81" s="4"/>
      <c r="C81" s="175">
        <f>+C50</f>
        <v>31713056</v>
      </c>
      <c r="D81" s="4"/>
      <c r="E81" s="176">
        <f>+E50</f>
        <v>7795905.73</v>
      </c>
      <c r="F81" s="14"/>
      <c r="G81" s="176">
        <f>+G50</f>
        <v>5190154.45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92" t="s">
        <v>223</v>
      </c>
      <c r="B83" s="4"/>
      <c r="C83" s="175">
        <f>+C16</f>
        <v>11908007322</v>
      </c>
      <c r="D83" s="4"/>
      <c r="E83" s="176">
        <f>+E16</f>
        <v>2923228255.76</v>
      </c>
      <c r="F83" s="14"/>
      <c r="G83" s="176">
        <f>+G16</f>
        <v>2880286690.36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79"/>
      <c r="B85" s="4"/>
      <c r="C85" s="180">
        <v>0</v>
      </c>
      <c r="D85" s="4"/>
      <c r="E85" s="181">
        <f>+E21</f>
        <v>118278532.76</v>
      </c>
      <c r="F85" s="14"/>
      <c r="G85" s="181">
        <f>+G21</f>
        <v>118278532.76</v>
      </c>
    </row>
    <row r="86" spans="1:7" ht="9.75" customHeight="1">
      <c r="A86" s="179" t="s">
        <v>226</v>
      </c>
      <c r="B86" s="4"/>
      <c r="C86" s="182"/>
      <c r="D86" s="183"/>
      <c r="E86" s="181"/>
      <c r="F86" s="14"/>
      <c r="G86" s="181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171" t="s">
        <v>249</v>
      </c>
      <c r="B88" s="4"/>
      <c r="C88" s="172">
        <f>+C77+C79-C83</f>
        <v>0</v>
      </c>
      <c r="D88" s="4"/>
      <c r="E88" s="173">
        <v>201903797.57</v>
      </c>
      <c r="F88" s="14"/>
      <c r="G88" s="173">
        <v>247451114.25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171" t="s">
        <v>250</v>
      </c>
      <c r="B90" s="4"/>
      <c r="C90" s="172">
        <v>31713056</v>
      </c>
      <c r="D90" s="4"/>
      <c r="E90" s="173">
        <f>+E88-E79</f>
        <v>209699703.29999998</v>
      </c>
      <c r="F90" s="14"/>
      <c r="G90" s="173">
        <f>+G88-G79</f>
        <v>252641268.7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4"/>
      <c r="F93" s="84"/>
      <c r="G93" s="84"/>
    </row>
  </sheetData>
  <sheetProtection/>
  <mergeCells count="20">
    <mergeCell ref="E85:E86"/>
    <mergeCell ref="G85:G86"/>
    <mergeCell ref="C56:C57"/>
    <mergeCell ref="G56:G57"/>
    <mergeCell ref="E66:E67"/>
    <mergeCell ref="G66:G67"/>
    <mergeCell ref="C75:C76"/>
    <mergeCell ref="G75:G76"/>
    <mergeCell ref="E21:E22"/>
    <mergeCell ref="G21:G22"/>
    <mergeCell ref="C32:C33"/>
    <mergeCell ref="G32:G33"/>
    <mergeCell ref="C42:C43"/>
    <mergeCell ref="G42:G43"/>
    <mergeCell ref="A1:G4"/>
    <mergeCell ref="C7:C8"/>
    <mergeCell ref="G7:G8"/>
    <mergeCell ref="C18:D18"/>
    <mergeCell ref="E19:E20"/>
    <mergeCell ref="G19:G20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85"/>
  <sheetViews>
    <sheetView showGridLines="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9.140625" style="0" bestFit="1" customWidth="1"/>
    <col min="5" max="5" width="14.00390625" style="0" customWidth="1"/>
    <col min="6" max="6" width="12.7109375" style="0" customWidth="1"/>
    <col min="7" max="7" width="12.8515625" style="0" customWidth="1"/>
    <col min="8" max="8" width="8.140625" style="0" customWidth="1"/>
    <col min="9" max="9" width="6.00390625" style="0" customWidth="1"/>
    <col min="10" max="10" width="6.8515625" style="0" customWidth="1"/>
    <col min="11" max="11" width="15.8515625" style="0" bestFit="1" customWidth="1"/>
  </cols>
  <sheetData>
    <row r="1" spans="1:9" ht="12" customHeight="1">
      <c r="A1" s="194" t="s">
        <v>251</v>
      </c>
      <c r="B1" s="195"/>
      <c r="C1" s="195"/>
      <c r="D1" s="195"/>
      <c r="E1" s="195"/>
      <c r="F1" s="195"/>
      <c r="G1" s="195"/>
      <c r="H1" s="195"/>
      <c r="I1" s="196"/>
    </row>
    <row r="2" spans="1:9" ht="12" customHeight="1">
      <c r="A2" s="197"/>
      <c r="B2" s="198"/>
      <c r="C2" s="198"/>
      <c r="D2" s="198"/>
      <c r="E2" s="198"/>
      <c r="F2" s="198"/>
      <c r="G2" s="198"/>
      <c r="H2" s="198"/>
      <c r="I2" s="199"/>
    </row>
    <row r="3" spans="1:9" ht="10.5" customHeight="1">
      <c r="A3" s="197"/>
      <c r="B3" s="198"/>
      <c r="C3" s="198"/>
      <c r="D3" s="198"/>
      <c r="E3" s="198"/>
      <c r="F3" s="198"/>
      <c r="G3" s="198"/>
      <c r="H3" s="198"/>
      <c r="I3" s="199"/>
    </row>
    <row r="4" spans="1:9" ht="14.25" customHeight="1">
      <c r="A4" s="200"/>
      <c r="B4" s="201"/>
      <c r="C4" s="201"/>
      <c r="D4" s="201"/>
      <c r="E4" s="201"/>
      <c r="F4" s="201"/>
      <c r="G4" s="201"/>
      <c r="H4" s="201"/>
      <c r="I4" s="202"/>
    </row>
    <row r="5" spans="1:9" ht="6.75" customHeight="1">
      <c r="A5" s="203" t="s">
        <v>252</v>
      </c>
      <c r="B5" s="164"/>
      <c r="C5" s="204" t="s">
        <v>253</v>
      </c>
      <c r="D5" s="205"/>
      <c r="E5" s="205"/>
      <c r="F5" s="205"/>
      <c r="G5" s="205"/>
      <c r="H5" s="203" t="s">
        <v>254</v>
      </c>
      <c r="I5" s="206"/>
    </row>
    <row r="6" spans="1:9" ht="4.5" customHeight="1">
      <c r="A6" s="207"/>
      <c r="B6" s="208"/>
      <c r="C6" s="209"/>
      <c r="D6" s="210"/>
      <c r="E6" s="210"/>
      <c r="F6" s="210"/>
      <c r="G6" s="210"/>
      <c r="H6" s="207"/>
      <c r="I6" s="211"/>
    </row>
    <row r="7" spans="1:9" ht="5.25" customHeight="1">
      <c r="A7" s="207"/>
      <c r="B7" s="208"/>
      <c r="C7" s="212" t="s">
        <v>255</v>
      </c>
      <c r="D7" s="212" t="s">
        <v>256</v>
      </c>
      <c r="E7" s="212" t="s">
        <v>257</v>
      </c>
      <c r="F7" s="212" t="s">
        <v>215</v>
      </c>
      <c r="G7" s="203" t="s">
        <v>258</v>
      </c>
      <c r="H7" s="207"/>
      <c r="I7" s="211"/>
    </row>
    <row r="8" spans="1:9" ht="4.5" customHeight="1">
      <c r="A8" s="207"/>
      <c r="B8" s="208"/>
      <c r="C8" s="213"/>
      <c r="D8" s="213"/>
      <c r="E8" s="213"/>
      <c r="F8" s="213"/>
      <c r="G8" s="207"/>
      <c r="H8" s="207"/>
      <c r="I8" s="211"/>
    </row>
    <row r="9" spans="1:9" ht="7.5" customHeight="1">
      <c r="A9" s="207"/>
      <c r="B9" s="208"/>
      <c r="C9" s="213"/>
      <c r="D9" s="213"/>
      <c r="E9" s="213"/>
      <c r="F9" s="213"/>
      <c r="G9" s="207"/>
      <c r="H9" s="207"/>
      <c r="I9" s="211"/>
    </row>
    <row r="10" spans="1:9" ht="2.25" customHeight="1">
      <c r="A10" s="214"/>
      <c r="B10" s="169"/>
      <c r="C10" s="215"/>
      <c r="D10" s="215"/>
      <c r="E10" s="74"/>
      <c r="F10" s="215"/>
      <c r="G10" s="214"/>
      <c r="H10" s="214"/>
      <c r="I10" s="216"/>
    </row>
    <row r="11" spans="1:9" ht="11.25" customHeight="1">
      <c r="A11" s="217" t="s">
        <v>259</v>
      </c>
      <c r="B11" s="111"/>
      <c r="C11" s="111"/>
      <c r="D11" s="111"/>
      <c r="E11" s="111"/>
      <c r="F11" s="111"/>
      <c r="G11" s="111"/>
      <c r="H11" s="191"/>
      <c r="I11" s="111"/>
    </row>
    <row r="12" spans="1:9" ht="0.7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ht="9.75" customHeight="1">
      <c r="A13" s="218" t="s">
        <v>260</v>
      </c>
      <c r="B13" s="4"/>
      <c r="C13" s="219">
        <v>770049021</v>
      </c>
      <c r="D13" s="219">
        <v>0</v>
      </c>
      <c r="E13" s="219">
        <v>770049021</v>
      </c>
      <c r="F13" s="219">
        <v>249704603.19</v>
      </c>
      <c r="G13" s="219">
        <v>249704603.19</v>
      </c>
      <c r="H13" s="220">
        <f>+G13-C13</f>
        <v>-520344417.81</v>
      </c>
      <c r="I13" s="221"/>
    </row>
    <row r="14" spans="1:9" ht="9.75" customHeight="1">
      <c r="A14" s="218" t="s">
        <v>261</v>
      </c>
      <c r="B14" s="4"/>
      <c r="C14" s="219">
        <v>0</v>
      </c>
      <c r="D14" s="219">
        <v>0</v>
      </c>
      <c r="E14" s="219">
        <v>0</v>
      </c>
      <c r="F14" s="219">
        <v>0</v>
      </c>
      <c r="G14" s="219">
        <v>0</v>
      </c>
      <c r="H14" s="220">
        <f aca="true" t="shared" si="0" ref="H14:H19">+G14-C14</f>
        <v>0</v>
      </c>
      <c r="I14" s="221"/>
    </row>
    <row r="15" spans="1:9" ht="9.75" customHeight="1">
      <c r="A15" s="218" t="s">
        <v>262</v>
      </c>
      <c r="B15" s="4"/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20">
        <f t="shared" si="0"/>
        <v>0</v>
      </c>
      <c r="I15" s="221"/>
    </row>
    <row r="16" spans="1:9" ht="9.75" customHeight="1">
      <c r="A16" s="218" t="s">
        <v>263</v>
      </c>
      <c r="B16" s="4"/>
      <c r="C16" s="219">
        <v>310783762</v>
      </c>
      <c r="D16" s="219">
        <v>0</v>
      </c>
      <c r="E16" s="219">
        <v>310783762</v>
      </c>
      <c r="F16" s="219">
        <v>111057897.53</v>
      </c>
      <c r="G16" s="219">
        <v>111057897.53</v>
      </c>
      <c r="H16" s="220">
        <f t="shared" si="0"/>
        <v>-199725864.47</v>
      </c>
      <c r="I16" s="221"/>
    </row>
    <row r="17" spans="1:9" ht="9.75" customHeight="1">
      <c r="A17" s="218" t="s">
        <v>264</v>
      </c>
      <c r="B17" s="4"/>
      <c r="C17" s="219">
        <v>25028368</v>
      </c>
      <c r="D17" s="219">
        <v>0</v>
      </c>
      <c r="E17" s="219">
        <v>25028368</v>
      </c>
      <c r="F17" s="219">
        <v>4503311.47</v>
      </c>
      <c r="G17" s="219">
        <v>4503311.17</v>
      </c>
      <c r="H17" s="220">
        <f t="shared" si="0"/>
        <v>-20525056.83</v>
      </c>
      <c r="I17" s="221"/>
    </row>
    <row r="18" spans="1:9" ht="9.75" customHeight="1">
      <c r="A18" s="218" t="s">
        <v>265</v>
      </c>
      <c r="B18" s="4"/>
      <c r="C18" s="219">
        <v>150516882</v>
      </c>
      <c r="D18" s="219">
        <v>0</v>
      </c>
      <c r="E18" s="219">
        <v>150516882</v>
      </c>
      <c r="F18" s="219">
        <v>15286661.79</v>
      </c>
      <c r="G18" s="219">
        <v>15286661.79</v>
      </c>
      <c r="H18" s="220">
        <f t="shared" si="0"/>
        <v>-135230220.21</v>
      </c>
      <c r="I18" s="221"/>
    </row>
    <row r="19" spans="1:9" ht="9.75" customHeight="1">
      <c r="A19" s="218" t="s">
        <v>266</v>
      </c>
      <c r="B19" s="4"/>
      <c r="C19" s="219">
        <v>154437591</v>
      </c>
      <c r="D19" s="219">
        <v>0</v>
      </c>
      <c r="E19" s="219">
        <v>154437591</v>
      </c>
      <c r="F19" s="219">
        <v>52440152.79</v>
      </c>
      <c r="G19" s="219">
        <v>52440152.79</v>
      </c>
      <c r="H19" s="220">
        <f t="shared" si="0"/>
        <v>-101997438.21000001</v>
      </c>
      <c r="I19" s="221"/>
    </row>
    <row r="20" spans="1:9" s="19" customFormat="1" ht="9.75" customHeight="1">
      <c r="A20" s="218" t="s">
        <v>267</v>
      </c>
      <c r="B20" s="21"/>
      <c r="C20" s="219">
        <f>SUM(C21:C31)</f>
        <v>8482600000</v>
      </c>
      <c r="D20" s="219">
        <f>SUM(D21:D31)</f>
        <v>0</v>
      </c>
      <c r="E20" s="219">
        <f>SUM(E21:E31)</f>
        <v>8482600000</v>
      </c>
      <c r="F20" s="219">
        <f>SUM(F21:F31)</f>
        <v>2696271375</v>
      </c>
      <c r="G20" s="219">
        <f>SUM(G21:G31)</f>
        <v>2696271375</v>
      </c>
      <c r="H20" s="220">
        <f>SUM(H21:I31)</f>
        <v>-5786328625</v>
      </c>
      <c r="I20" s="221"/>
    </row>
    <row r="21" spans="1:9" ht="9.75" customHeight="1">
      <c r="A21" s="222" t="s">
        <v>268</v>
      </c>
      <c r="B21" s="4"/>
      <c r="C21" s="219">
        <v>6568700000</v>
      </c>
      <c r="D21" s="219">
        <v>0</v>
      </c>
      <c r="E21" s="219">
        <v>6568700000</v>
      </c>
      <c r="F21" s="219">
        <v>2268460584</v>
      </c>
      <c r="G21" s="219">
        <v>2268460584</v>
      </c>
      <c r="H21" s="220">
        <f aca="true" t="shared" si="1" ref="H21:H31">+G21-C21</f>
        <v>-4300239416</v>
      </c>
      <c r="I21" s="221"/>
    </row>
    <row r="22" spans="1:9" ht="9.75" customHeight="1">
      <c r="A22" s="222" t="s">
        <v>269</v>
      </c>
      <c r="B22" s="4"/>
      <c r="C22" s="219">
        <v>544200000</v>
      </c>
      <c r="D22" s="219">
        <v>0</v>
      </c>
      <c r="E22" s="219">
        <v>544200000</v>
      </c>
      <c r="F22" s="219">
        <v>139322090</v>
      </c>
      <c r="G22" s="219">
        <v>139322090</v>
      </c>
      <c r="H22" s="220">
        <f t="shared" si="1"/>
        <v>-404877910</v>
      </c>
      <c r="I22" s="221"/>
    </row>
    <row r="23" spans="1:9" ht="9.75" customHeight="1">
      <c r="A23" s="222" t="s">
        <v>270</v>
      </c>
      <c r="B23" s="4"/>
      <c r="C23" s="219">
        <v>352500000</v>
      </c>
      <c r="D23" s="219">
        <v>0</v>
      </c>
      <c r="E23" s="219">
        <v>352500000</v>
      </c>
      <c r="F23" s="219">
        <v>78523195</v>
      </c>
      <c r="G23" s="219">
        <v>78523195</v>
      </c>
      <c r="H23" s="220">
        <f t="shared" si="1"/>
        <v>-273976805</v>
      </c>
      <c r="I23" s="221"/>
    </row>
    <row r="24" spans="1:9" ht="9.75" customHeight="1">
      <c r="A24" s="222" t="s">
        <v>271</v>
      </c>
      <c r="B24" s="4"/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20">
        <f t="shared" si="1"/>
        <v>0</v>
      </c>
      <c r="I24" s="221"/>
    </row>
    <row r="25" spans="1:9" ht="9.75" customHeight="1">
      <c r="A25" s="222" t="s">
        <v>272</v>
      </c>
      <c r="B25" s="4"/>
      <c r="C25" s="219">
        <v>0</v>
      </c>
      <c r="D25" s="219">
        <v>0</v>
      </c>
      <c r="E25" s="219">
        <v>0</v>
      </c>
      <c r="F25" s="219">
        <v>0</v>
      </c>
      <c r="G25" s="219">
        <v>0</v>
      </c>
      <c r="H25" s="220">
        <f t="shared" si="1"/>
        <v>0</v>
      </c>
      <c r="I25" s="221"/>
    </row>
    <row r="26" spans="1:9" ht="9.75" customHeight="1">
      <c r="A26" s="222" t="s">
        <v>273</v>
      </c>
      <c r="B26" s="4"/>
      <c r="C26" s="219">
        <v>143000000</v>
      </c>
      <c r="D26" s="219">
        <v>0</v>
      </c>
      <c r="E26" s="219">
        <v>143000000</v>
      </c>
      <c r="F26" s="219">
        <v>31833205</v>
      </c>
      <c r="G26" s="219">
        <v>31833205</v>
      </c>
      <c r="H26" s="220">
        <f t="shared" si="1"/>
        <v>-111166795</v>
      </c>
      <c r="I26" s="221"/>
    </row>
    <row r="27" spans="1:9" ht="9.75" customHeight="1">
      <c r="A27" s="222" t="s">
        <v>274</v>
      </c>
      <c r="B27" s="4"/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20">
        <f t="shared" si="1"/>
        <v>0</v>
      </c>
      <c r="I27" s="221"/>
    </row>
    <row r="28" spans="1:9" ht="9.75" customHeight="1">
      <c r="A28" s="222" t="s">
        <v>275</v>
      </c>
      <c r="B28" s="4"/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20">
        <f t="shared" si="1"/>
        <v>0</v>
      </c>
      <c r="I28" s="221"/>
    </row>
    <row r="29" spans="1:9" ht="9.75" customHeight="1">
      <c r="A29" s="222" t="s">
        <v>276</v>
      </c>
      <c r="B29" s="4"/>
      <c r="C29" s="219">
        <v>237200000</v>
      </c>
      <c r="D29" s="219">
        <v>0</v>
      </c>
      <c r="E29" s="219">
        <v>237200000</v>
      </c>
      <c r="F29" s="219">
        <v>57863719</v>
      </c>
      <c r="G29" s="219">
        <v>57863719</v>
      </c>
      <c r="H29" s="220">
        <f t="shared" si="1"/>
        <v>-179336281</v>
      </c>
      <c r="I29" s="221"/>
    </row>
    <row r="30" spans="1:9" ht="9.75" customHeight="1">
      <c r="A30" s="222" t="s">
        <v>277</v>
      </c>
      <c r="B30" s="4"/>
      <c r="C30" s="219">
        <v>637000000</v>
      </c>
      <c r="D30" s="219">
        <v>0</v>
      </c>
      <c r="E30" s="219">
        <v>637000000</v>
      </c>
      <c r="F30" s="219">
        <v>120268582</v>
      </c>
      <c r="G30" s="219">
        <v>120268582</v>
      </c>
      <c r="H30" s="220">
        <f t="shared" si="1"/>
        <v>-516731418</v>
      </c>
      <c r="I30" s="221"/>
    </row>
    <row r="31" spans="1:9" ht="9.75" customHeight="1">
      <c r="A31" s="223" t="s">
        <v>278</v>
      </c>
      <c r="B31" s="4"/>
      <c r="C31" s="224">
        <v>0</v>
      </c>
      <c r="D31" s="224">
        <v>0</v>
      </c>
      <c r="E31" s="224">
        <v>0</v>
      </c>
      <c r="F31" s="224">
        <v>0</v>
      </c>
      <c r="G31" s="224">
        <v>0</v>
      </c>
      <c r="H31" s="225">
        <f t="shared" si="1"/>
        <v>0</v>
      </c>
      <c r="I31" s="226"/>
    </row>
    <row r="32" spans="1:9" ht="9.75" customHeight="1">
      <c r="A32" s="223"/>
      <c r="B32" s="4"/>
      <c r="C32" s="224"/>
      <c r="D32" s="224"/>
      <c r="E32" s="224"/>
      <c r="F32" s="224"/>
      <c r="G32" s="224"/>
      <c r="H32" s="225"/>
      <c r="I32" s="226"/>
    </row>
    <row r="33" spans="1:9" ht="9.75" customHeight="1">
      <c r="A33" s="218" t="s">
        <v>279</v>
      </c>
      <c r="B33" s="4"/>
      <c r="C33" s="219">
        <f>SUM(C34:C38)</f>
        <v>411200000</v>
      </c>
      <c r="D33" s="219">
        <f>SUM(D34:D38)</f>
        <v>0</v>
      </c>
      <c r="E33" s="219">
        <f>SUM(E34:E38)</f>
        <v>411200000</v>
      </c>
      <c r="F33" s="219">
        <f>SUM(F34:F38)</f>
        <v>96862767.53</v>
      </c>
      <c r="G33" s="219">
        <f>SUM(G34:G38)</f>
        <v>95758395.11000001</v>
      </c>
      <c r="H33" s="227">
        <f>SUM(H34:I38)</f>
        <v>-315441604.89</v>
      </c>
      <c r="I33" s="221"/>
    </row>
    <row r="34" spans="1:9" ht="9.75" customHeight="1">
      <c r="A34" s="222" t="s">
        <v>280</v>
      </c>
      <c r="B34" s="4"/>
      <c r="C34" s="219">
        <v>0</v>
      </c>
      <c r="D34" s="219">
        <v>0</v>
      </c>
      <c r="E34" s="219">
        <v>0</v>
      </c>
      <c r="F34" s="219">
        <v>0</v>
      </c>
      <c r="G34" s="219">
        <v>0</v>
      </c>
      <c r="H34" s="220">
        <f aca="true" t="shared" si="2" ref="H34:H41">+G34-C34</f>
        <v>0</v>
      </c>
      <c r="I34" s="221"/>
    </row>
    <row r="35" spans="1:9" ht="9.75" customHeight="1">
      <c r="A35" s="222" t="s">
        <v>281</v>
      </c>
      <c r="B35" s="4"/>
      <c r="C35" s="219">
        <v>10200000</v>
      </c>
      <c r="D35" s="219">
        <v>0</v>
      </c>
      <c r="E35" s="219">
        <v>10200000</v>
      </c>
      <c r="F35" s="219">
        <v>2563272</v>
      </c>
      <c r="G35" s="219">
        <v>2563272</v>
      </c>
      <c r="H35" s="220">
        <f t="shared" si="2"/>
        <v>-7636728</v>
      </c>
      <c r="I35" s="221"/>
    </row>
    <row r="36" spans="1:9" ht="9.75" customHeight="1">
      <c r="A36" s="222" t="s">
        <v>282</v>
      </c>
      <c r="B36" s="4"/>
      <c r="C36" s="219">
        <v>36400000</v>
      </c>
      <c r="D36" s="219">
        <v>0</v>
      </c>
      <c r="E36" s="219">
        <v>36400000</v>
      </c>
      <c r="F36" s="219">
        <v>8345713.93</v>
      </c>
      <c r="G36" s="219">
        <v>8345713.93</v>
      </c>
      <c r="H36" s="220">
        <f t="shared" si="2"/>
        <v>-28054286.07</v>
      </c>
      <c r="I36" s="221"/>
    </row>
    <row r="37" spans="1:9" ht="9.75" customHeight="1">
      <c r="A37" s="222" t="s">
        <v>283</v>
      </c>
      <c r="B37" s="4"/>
      <c r="C37" s="219">
        <v>25500000</v>
      </c>
      <c r="D37" s="219">
        <v>0</v>
      </c>
      <c r="E37" s="219">
        <v>25500000</v>
      </c>
      <c r="F37" s="219">
        <v>3057697</v>
      </c>
      <c r="G37" s="219">
        <v>3057697</v>
      </c>
      <c r="H37" s="220">
        <f t="shared" si="2"/>
        <v>-22442303</v>
      </c>
      <c r="I37" s="221"/>
    </row>
    <row r="38" spans="1:9" ht="9.75" customHeight="1">
      <c r="A38" s="222" t="s">
        <v>284</v>
      </c>
      <c r="B38" s="4"/>
      <c r="C38" s="219">
        <v>339100000</v>
      </c>
      <c r="D38" s="219">
        <v>0</v>
      </c>
      <c r="E38" s="219">
        <v>339100000</v>
      </c>
      <c r="F38" s="219">
        <v>82896084.6</v>
      </c>
      <c r="G38" s="219">
        <v>81791712.18</v>
      </c>
      <c r="H38" s="220">
        <f t="shared" si="2"/>
        <v>-257308287.82</v>
      </c>
      <c r="I38" s="221"/>
    </row>
    <row r="39" spans="1:9" ht="9.75" customHeight="1">
      <c r="A39" s="218" t="s">
        <v>285</v>
      </c>
      <c r="B39" s="4"/>
      <c r="C39" s="219">
        <v>0</v>
      </c>
      <c r="D39" s="219">
        <v>0</v>
      </c>
      <c r="E39" s="219">
        <v>0</v>
      </c>
      <c r="F39" s="219">
        <v>0</v>
      </c>
      <c r="G39" s="219">
        <v>0</v>
      </c>
      <c r="H39" s="220">
        <f t="shared" si="2"/>
        <v>0</v>
      </c>
      <c r="I39" s="221"/>
    </row>
    <row r="40" spans="1:9" ht="9.75" customHeight="1">
      <c r="A40" s="218" t="s">
        <v>286</v>
      </c>
      <c r="B40" s="4"/>
      <c r="C40" s="219">
        <v>0</v>
      </c>
      <c r="D40" s="219">
        <v>0</v>
      </c>
      <c r="E40" s="219">
        <v>0</v>
      </c>
      <c r="F40" s="219">
        <v>0</v>
      </c>
      <c r="G40" s="219">
        <v>0</v>
      </c>
      <c r="H40" s="220">
        <f t="shared" si="2"/>
        <v>0</v>
      </c>
      <c r="I40" s="221"/>
    </row>
    <row r="41" spans="1:9" ht="9.75" customHeight="1">
      <c r="A41" s="222" t="s">
        <v>287</v>
      </c>
      <c r="B41" s="4"/>
      <c r="C41" s="219">
        <v>0</v>
      </c>
      <c r="D41" s="219">
        <v>0</v>
      </c>
      <c r="E41" s="219">
        <v>0</v>
      </c>
      <c r="F41" s="219">
        <v>0</v>
      </c>
      <c r="G41" s="219">
        <v>0</v>
      </c>
      <c r="H41" s="220">
        <f t="shared" si="2"/>
        <v>0</v>
      </c>
      <c r="I41" s="221"/>
    </row>
    <row r="42" spans="1:9" ht="9.75" customHeight="1">
      <c r="A42" s="218" t="s">
        <v>288</v>
      </c>
      <c r="B42" s="4"/>
      <c r="C42" s="219">
        <f>SUM(C43:C44)</f>
        <v>0</v>
      </c>
      <c r="D42" s="219">
        <f>SUM(D43:D44)</f>
        <v>0</v>
      </c>
      <c r="E42" s="219">
        <f>SUM(E43:E44)</f>
        <v>0</v>
      </c>
      <c r="F42" s="219">
        <f>SUM(F43:F44)</f>
        <v>0</v>
      </c>
      <c r="G42" s="219">
        <f>SUM(G43:G44)</f>
        <v>0</v>
      </c>
      <c r="H42" s="220">
        <f>SUM(H43:I44)</f>
        <v>0</v>
      </c>
      <c r="I42" s="221"/>
    </row>
    <row r="43" spans="1:9" ht="9.75" customHeight="1">
      <c r="A43" s="222" t="s">
        <v>289</v>
      </c>
      <c r="B43" s="4"/>
      <c r="C43" s="219">
        <v>0</v>
      </c>
      <c r="D43" s="219">
        <v>0</v>
      </c>
      <c r="E43" s="219">
        <v>0</v>
      </c>
      <c r="F43" s="219">
        <v>0</v>
      </c>
      <c r="G43" s="219">
        <v>0</v>
      </c>
      <c r="H43" s="220">
        <f>+G43-C43</f>
        <v>0</v>
      </c>
      <c r="I43" s="221"/>
    </row>
    <row r="44" spans="1:9" ht="9.75" customHeight="1">
      <c r="A44" s="222" t="s">
        <v>290</v>
      </c>
      <c r="B44" s="4"/>
      <c r="C44" s="219">
        <v>0</v>
      </c>
      <c r="D44" s="219">
        <v>0</v>
      </c>
      <c r="E44" s="219">
        <v>0</v>
      </c>
      <c r="F44" s="219">
        <v>0</v>
      </c>
      <c r="G44" s="219">
        <v>0</v>
      </c>
      <c r="H44" s="220">
        <f>+G44-C44</f>
        <v>0</v>
      </c>
      <c r="I44" s="221"/>
    </row>
    <row r="45" spans="1:11" ht="9.75" customHeight="1">
      <c r="A45" s="228" t="s">
        <v>291</v>
      </c>
      <c r="B45" s="4"/>
      <c r="C45" s="229">
        <f aca="true" t="shared" si="3" ref="C45:H45">+C13+C14+C15+C16+C17+C18+C19+C20+C33+C39+C40+C42</f>
        <v>10304615624</v>
      </c>
      <c r="D45" s="229">
        <f t="shared" si="3"/>
        <v>0</v>
      </c>
      <c r="E45" s="229">
        <f t="shared" si="3"/>
        <v>10304615624</v>
      </c>
      <c r="F45" s="229">
        <f t="shared" si="3"/>
        <v>3226126769.3</v>
      </c>
      <c r="G45" s="229">
        <f t="shared" si="3"/>
        <v>3225022396.5800004</v>
      </c>
      <c r="H45" s="230">
        <f t="shared" si="3"/>
        <v>-7079593227.42</v>
      </c>
      <c r="I45" s="231"/>
      <c r="K45" s="84"/>
    </row>
    <row r="46" spans="1:9" ht="12.75">
      <c r="A46" s="228"/>
      <c r="B46" s="4"/>
      <c r="C46" s="4"/>
      <c r="D46" s="4"/>
      <c r="E46" s="219"/>
      <c r="F46" s="4"/>
      <c r="G46" s="4"/>
      <c r="H46" s="232"/>
      <c r="I46" s="4"/>
    </row>
    <row r="47" spans="1:11" ht="3.75" customHeight="1">
      <c r="A47" s="3"/>
      <c r="B47" s="4"/>
      <c r="C47" s="4"/>
      <c r="D47" s="4"/>
      <c r="E47" s="4"/>
      <c r="F47" s="4"/>
      <c r="G47" s="4"/>
      <c r="H47" s="14"/>
      <c r="I47" s="4"/>
      <c r="K47" s="84"/>
    </row>
    <row r="48" spans="1:9" ht="12.75">
      <c r="A48" s="233" t="s">
        <v>292</v>
      </c>
      <c r="B48" s="4"/>
      <c r="C48" s="234"/>
      <c r="D48" s="234"/>
      <c r="E48" s="234"/>
      <c r="F48" s="234"/>
      <c r="G48" s="234"/>
      <c r="H48" s="235"/>
      <c r="I48" s="231"/>
    </row>
    <row r="49" spans="1:9" ht="3.75" customHeight="1">
      <c r="A49" s="3"/>
      <c r="B49" s="4"/>
      <c r="C49" s="4"/>
      <c r="D49" s="4"/>
      <c r="E49" s="4"/>
      <c r="F49" s="4"/>
      <c r="G49" s="4"/>
      <c r="H49" s="14"/>
      <c r="I49" s="4"/>
    </row>
    <row r="50" spans="1:9" ht="9.75" customHeight="1">
      <c r="A50" s="233" t="s">
        <v>293</v>
      </c>
      <c r="B50" s="4"/>
      <c r="C50" s="4"/>
      <c r="D50" s="4"/>
      <c r="E50" s="4"/>
      <c r="F50" s="4"/>
      <c r="G50" s="4"/>
      <c r="H50" s="14"/>
      <c r="I50" s="4"/>
    </row>
    <row r="51" spans="1:9" ht="3.75" customHeight="1">
      <c r="A51" s="3"/>
      <c r="B51" s="4"/>
      <c r="C51" s="4"/>
      <c r="D51" s="4"/>
      <c r="E51" s="4"/>
      <c r="F51" s="4"/>
      <c r="G51" s="4"/>
      <c r="H51" s="14"/>
      <c r="I51" s="4"/>
    </row>
    <row r="52" spans="1:9" ht="9.75" customHeight="1">
      <c r="A52" s="218" t="s">
        <v>294</v>
      </c>
      <c r="B52" s="4"/>
      <c r="C52" s="229">
        <f>SUM(C53:C60)</f>
        <v>9380500943</v>
      </c>
      <c r="D52" s="229">
        <f>SUM(D53:D60)</f>
        <v>0</v>
      </c>
      <c r="E52" s="229">
        <f>SUM(E53:E60)</f>
        <v>9380500943</v>
      </c>
      <c r="F52" s="229">
        <f>SUM(F53:F60)</f>
        <v>2364835553.17</v>
      </c>
      <c r="G52" s="229">
        <f>SUM(G53:G60)</f>
        <v>2364835553.17</v>
      </c>
      <c r="H52" s="235">
        <f>SUM(H53:I60)</f>
        <v>-7015665389.83</v>
      </c>
      <c r="I52" s="231"/>
    </row>
    <row r="53" spans="1:9" ht="9.75" customHeight="1">
      <c r="A53" s="222" t="s">
        <v>295</v>
      </c>
      <c r="B53" s="4"/>
      <c r="C53" s="236">
        <v>5100941816</v>
      </c>
      <c r="D53" s="236">
        <v>0</v>
      </c>
      <c r="E53" s="236">
        <v>5100941816</v>
      </c>
      <c r="F53" s="236">
        <v>1123324264.06</v>
      </c>
      <c r="G53" s="236">
        <v>1123324264.06</v>
      </c>
      <c r="H53" s="237">
        <f>+G53-C53</f>
        <v>-3977617551.94</v>
      </c>
      <c r="I53" s="226"/>
    </row>
    <row r="54" spans="1:9" ht="9.75" customHeight="1">
      <c r="A54" s="222" t="s">
        <v>296</v>
      </c>
      <c r="B54" s="4"/>
      <c r="C54" s="219">
        <v>1665662911</v>
      </c>
      <c r="D54" s="219">
        <v>0</v>
      </c>
      <c r="E54" s="219">
        <v>1665662911</v>
      </c>
      <c r="F54" s="219">
        <v>422953120.11</v>
      </c>
      <c r="G54" s="219">
        <v>422953120.11</v>
      </c>
      <c r="H54" s="220">
        <f>+G54-C54</f>
        <v>-1242709790.8899999</v>
      </c>
      <c r="I54" s="221"/>
    </row>
    <row r="55" spans="1:9" ht="9.75" customHeight="1">
      <c r="A55" s="222" t="s">
        <v>297</v>
      </c>
      <c r="B55" s="4"/>
      <c r="C55" s="219">
        <v>732537398</v>
      </c>
      <c r="D55" s="219">
        <v>0</v>
      </c>
      <c r="E55" s="219">
        <v>732537398</v>
      </c>
      <c r="F55" s="219">
        <v>259223820</v>
      </c>
      <c r="G55" s="219">
        <v>259223820</v>
      </c>
      <c r="H55" s="220">
        <f aca="true" t="shared" si="4" ref="H55:H60">+G55-C55</f>
        <v>-473313578</v>
      </c>
      <c r="I55" s="221"/>
    </row>
    <row r="56" spans="1:9" ht="20.25" customHeight="1">
      <c r="A56" s="222" t="s">
        <v>298</v>
      </c>
      <c r="B56" s="4"/>
      <c r="C56" s="236">
        <v>753812571</v>
      </c>
      <c r="D56" s="236">
        <v>0</v>
      </c>
      <c r="E56" s="236">
        <v>753812571</v>
      </c>
      <c r="F56" s="236">
        <v>214992489</v>
      </c>
      <c r="G56" s="236">
        <v>214992489</v>
      </c>
      <c r="H56" s="237">
        <f t="shared" si="4"/>
        <v>-538820082</v>
      </c>
      <c r="I56" s="226"/>
    </row>
    <row r="57" spans="1:9" ht="9.75" customHeight="1">
      <c r="A57" s="222" t="s">
        <v>299</v>
      </c>
      <c r="B57" s="4"/>
      <c r="C57" s="219">
        <v>410288768</v>
      </c>
      <c r="D57" s="219">
        <v>0</v>
      </c>
      <c r="E57" s="219">
        <v>410288768</v>
      </c>
      <c r="F57" s="219">
        <v>129301518</v>
      </c>
      <c r="G57" s="219">
        <v>129301518</v>
      </c>
      <c r="H57" s="220">
        <f t="shared" si="4"/>
        <v>-280987250</v>
      </c>
      <c r="I57" s="221"/>
    </row>
    <row r="58" spans="1:9" ht="9.75" customHeight="1">
      <c r="A58" s="222" t="s">
        <v>300</v>
      </c>
      <c r="B58" s="4"/>
      <c r="C58" s="236">
        <v>104610420</v>
      </c>
      <c r="D58" s="236">
        <v>0</v>
      </c>
      <c r="E58" s="236">
        <v>104610420</v>
      </c>
      <c r="F58" s="236">
        <v>28824342</v>
      </c>
      <c r="G58" s="236">
        <v>28824342</v>
      </c>
      <c r="H58" s="237">
        <f t="shared" si="4"/>
        <v>-75786078</v>
      </c>
      <c r="I58" s="226"/>
    </row>
    <row r="59" spans="1:9" ht="22.5" customHeight="1">
      <c r="A59" s="222" t="s">
        <v>301</v>
      </c>
      <c r="B59" s="4"/>
      <c r="C59" s="236">
        <v>131108662</v>
      </c>
      <c r="D59" s="236">
        <v>0</v>
      </c>
      <c r="E59" s="236">
        <v>131108662</v>
      </c>
      <c r="F59" s="236">
        <v>50215617</v>
      </c>
      <c r="G59" s="236">
        <v>50215617</v>
      </c>
      <c r="H59" s="237">
        <f t="shared" si="4"/>
        <v>-80893045</v>
      </c>
      <c r="I59" s="226"/>
    </row>
    <row r="60" spans="1:9" ht="21" customHeight="1">
      <c r="A60" s="238" t="s">
        <v>302</v>
      </c>
      <c r="B60" s="4"/>
      <c r="C60" s="219">
        <v>481538397</v>
      </c>
      <c r="D60" s="219">
        <v>0</v>
      </c>
      <c r="E60" s="219">
        <v>481538397</v>
      </c>
      <c r="F60" s="219">
        <v>136000383</v>
      </c>
      <c r="G60" s="219">
        <v>136000383</v>
      </c>
      <c r="H60" s="220">
        <f t="shared" si="4"/>
        <v>-345538014</v>
      </c>
      <c r="I60" s="221"/>
    </row>
    <row r="61" spans="1:9" ht="9.75" customHeight="1">
      <c r="A61" s="218" t="s">
        <v>303</v>
      </c>
      <c r="B61" s="4"/>
      <c r="C61" s="229">
        <f>SUM(C62:C65)</f>
        <v>2559219435</v>
      </c>
      <c r="D61" s="229">
        <f>SUM(D62:D65)</f>
        <v>0</v>
      </c>
      <c r="E61" s="229">
        <f>SUM(E62:E65)</f>
        <v>2559219435</v>
      </c>
      <c r="F61" s="229">
        <f>SUM(F62:F65)</f>
        <v>649813873.13</v>
      </c>
      <c r="G61" s="229">
        <f>SUM(G62:G65)</f>
        <v>649813873.13</v>
      </c>
      <c r="H61" s="235">
        <f>SUM(H62:I65)</f>
        <v>-1909405561.87</v>
      </c>
      <c r="I61" s="231"/>
    </row>
    <row r="62" spans="1:9" ht="9.75" customHeight="1">
      <c r="A62" s="222" t="s">
        <v>304</v>
      </c>
      <c r="B62" s="4"/>
      <c r="C62" s="219">
        <v>0</v>
      </c>
      <c r="D62" s="219">
        <v>0</v>
      </c>
      <c r="E62" s="219">
        <v>0</v>
      </c>
      <c r="F62" s="219">
        <v>0</v>
      </c>
      <c r="G62" s="219">
        <v>0</v>
      </c>
      <c r="H62" s="220">
        <f>+G62-C62</f>
        <v>0</v>
      </c>
      <c r="I62" s="221"/>
    </row>
    <row r="63" spans="1:9" ht="9.75" customHeight="1">
      <c r="A63" s="222" t="s">
        <v>305</v>
      </c>
      <c r="B63" s="4"/>
      <c r="C63" s="219">
        <v>0</v>
      </c>
      <c r="D63" s="219">
        <v>0</v>
      </c>
      <c r="E63" s="219">
        <v>0</v>
      </c>
      <c r="F63" s="219">
        <v>0</v>
      </c>
      <c r="G63" s="219">
        <v>0</v>
      </c>
      <c r="H63" s="220">
        <f>+G63-C63</f>
        <v>0</v>
      </c>
      <c r="I63" s="221"/>
    </row>
    <row r="64" spans="1:9" ht="9.75" customHeight="1">
      <c r="A64" s="222" t="s">
        <v>306</v>
      </c>
      <c r="B64" s="4"/>
      <c r="C64" s="219">
        <v>0</v>
      </c>
      <c r="D64" s="219">
        <v>0</v>
      </c>
      <c r="E64" s="219">
        <v>0</v>
      </c>
      <c r="F64" s="219">
        <v>0</v>
      </c>
      <c r="G64" s="219">
        <v>0</v>
      </c>
      <c r="H64" s="220">
        <f>+G64-C64</f>
        <v>0</v>
      </c>
      <c r="I64" s="221"/>
    </row>
    <row r="65" spans="1:9" ht="9.75" customHeight="1">
      <c r="A65" s="222" t="s">
        <v>307</v>
      </c>
      <c r="B65" s="4"/>
      <c r="C65" s="219">
        <v>2559219435</v>
      </c>
      <c r="D65" s="219">
        <v>0</v>
      </c>
      <c r="E65" s="219">
        <v>2559219435</v>
      </c>
      <c r="F65" s="219">
        <v>649813873.13</v>
      </c>
      <c r="G65" s="219">
        <v>649813873.13</v>
      </c>
      <c r="H65" s="220">
        <f>+G65-C65</f>
        <v>-1909405561.87</v>
      </c>
      <c r="I65" s="221"/>
    </row>
    <row r="66" spans="1:9" ht="9.75" customHeight="1">
      <c r="A66" s="218" t="s">
        <v>308</v>
      </c>
      <c r="B66" s="4"/>
      <c r="C66" s="219">
        <f aca="true" t="shared" si="5" ref="C66:H66">+C67+C68</f>
        <v>0</v>
      </c>
      <c r="D66" s="219">
        <f t="shared" si="5"/>
        <v>0</v>
      </c>
      <c r="E66" s="219">
        <f t="shared" si="5"/>
        <v>0</v>
      </c>
      <c r="F66" s="219">
        <f t="shared" si="5"/>
        <v>0</v>
      </c>
      <c r="G66" s="219">
        <f t="shared" si="5"/>
        <v>0</v>
      </c>
      <c r="H66" s="220">
        <f t="shared" si="5"/>
        <v>0</v>
      </c>
      <c r="I66" s="221"/>
    </row>
    <row r="67" spans="1:9" ht="21.75" customHeight="1">
      <c r="A67" s="222" t="s">
        <v>309</v>
      </c>
      <c r="B67" s="4"/>
      <c r="C67" s="236">
        <v>0</v>
      </c>
      <c r="D67" s="236">
        <v>0</v>
      </c>
      <c r="E67" s="236">
        <v>0</v>
      </c>
      <c r="F67" s="236">
        <v>0</v>
      </c>
      <c r="G67" s="236">
        <v>0</v>
      </c>
      <c r="H67" s="237">
        <f>+G67-C67</f>
        <v>0</v>
      </c>
      <c r="I67" s="226"/>
    </row>
    <row r="68" spans="1:9" ht="9.75" customHeight="1">
      <c r="A68" s="222" t="s">
        <v>310</v>
      </c>
      <c r="B68" s="4"/>
      <c r="C68" s="219">
        <v>0</v>
      </c>
      <c r="D68" s="219">
        <v>0</v>
      </c>
      <c r="E68" s="219">
        <v>0</v>
      </c>
      <c r="F68" s="219">
        <v>0</v>
      </c>
      <c r="G68" s="219">
        <v>0</v>
      </c>
      <c r="H68" s="220">
        <f>+G68-C68</f>
        <v>0</v>
      </c>
      <c r="I68" s="221"/>
    </row>
    <row r="69" spans="1:9" ht="22.5" customHeight="1">
      <c r="A69" s="218" t="s">
        <v>311</v>
      </c>
      <c r="B69" s="4"/>
      <c r="C69" s="236">
        <v>0</v>
      </c>
      <c r="D69" s="236">
        <v>0</v>
      </c>
      <c r="E69" s="236">
        <v>0</v>
      </c>
      <c r="F69" s="236">
        <v>0</v>
      </c>
      <c r="G69" s="236">
        <v>0</v>
      </c>
      <c r="H69" s="237">
        <f>+G69-C69</f>
        <v>0</v>
      </c>
      <c r="I69" s="226"/>
    </row>
    <row r="70" spans="1:9" ht="9.75" customHeight="1">
      <c r="A70" s="218" t="s">
        <v>312</v>
      </c>
      <c r="B70" s="4"/>
      <c r="C70" s="219">
        <v>0</v>
      </c>
      <c r="D70" s="219">
        <v>0</v>
      </c>
      <c r="E70" s="219">
        <v>0</v>
      </c>
      <c r="F70" s="219">
        <v>0</v>
      </c>
      <c r="G70" s="219">
        <v>0</v>
      </c>
      <c r="H70" s="220">
        <f>+G70-C70</f>
        <v>0</v>
      </c>
      <c r="I70" s="221"/>
    </row>
    <row r="71" spans="1:9" ht="9.75" customHeight="1">
      <c r="A71" s="239" t="s">
        <v>313</v>
      </c>
      <c r="B71" s="4"/>
      <c r="C71" s="240">
        <v>11939720378</v>
      </c>
      <c r="D71" s="240">
        <v>0</v>
      </c>
      <c r="E71" s="240">
        <v>11939720378</v>
      </c>
      <c r="F71" s="240">
        <v>3014649426.3</v>
      </c>
      <c r="G71" s="240">
        <v>3014649426.3</v>
      </c>
      <c r="H71" s="235">
        <v>-8925070951.7</v>
      </c>
      <c r="I71" s="231"/>
    </row>
    <row r="72" spans="1:9" ht="3" customHeight="1">
      <c r="A72" s="228"/>
      <c r="B72" s="4"/>
      <c r="C72" s="10"/>
      <c r="D72" s="10"/>
      <c r="E72" s="10"/>
      <c r="F72" s="10"/>
      <c r="G72" s="10"/>
      <c r="H72" s="14"/>
      <c r="I72" s="4"/>
    </row>
    <row r="73" spans="1:9" ht="3.75" customHeight="1">
      <c r="A73" s="3"/>
      <c r="B73" s="4"/>
      <c r="C73" s="10"/>
      <c r="D73" s="10"/>
      <c r="E73" s="10"/>
      <c r="F73" s="10"/>
      <c r="G73" s="10"/>
      <c r="H73" s="14"/>
      <c r="I73" s="4"/>
    </row>
    <row r="74" spans="1:9" ht="9.75" customHeight="1">
      <c r="A74" s="233" t="s">
        <v>314</v>
      </c>
      <c r="B74" s="4"/>
      <c r="C74" s="240">
        <f aca="true" t="shared" si="6" ref="C74:H74">+C76</f>
        <v>978792207</v>
      </c>
      <c r="D74" s="240">
        <f t="shared" si="6"/>
        <v>0</v>
      </c>
      <c r="E74" s="240">
        <f t="shared" si="6"/>
        <v>978792207</v>
      </c>
      <c r="F74" s="240">
        <f t="shared" si="6"/>
        <v>0</v>
      </c>
      <c r="G74" s="240">
        <f t="shared" si="6"/>
        <v>0</v>
      </c>
      <c r="H74" s="235">
        <f t="shared" si="6"/>
        <v>-978792207</v>
      </c>
      <c r="I74" s="231"/>
    </row>
    <row r="75" spans="1:9" ht="3.75" customHeight="1">
      <c r="A75" s="3"/>
      <c r="B75" s="4"/>
      <c r="C75" s="10"/>
      <c r="D75" s="10"/>
      <c r="E75" s="10"/>
      <c r="F75" s="10"/>
      <c r="G75" s="10"/>
      <c r="H75" s="14"/>
      <c r="I75" s="4"/>
    </row>
    <row r="76" spans="1:9" ht="12.75">
      <c r="A76" s="218" t="s">
        <v>315</v>
      </c>
      <c r="B76" s="4"/>
      <c r="C76" s="219">
        <v>978792207</v>
      </c>
      <c r="D76" s="219">
        <v>0</v>
      </c>
      <c r="E76" s="219">
        <v>978792207</v>
      </c>
      <c r="F76" s="219">
        <v>0</v>
      </c>
      <c r="G76" s="241">
        <v>0</v>
      </c>
      <c r="H76" s="220">
        <f>+G76-C76</f>
        <v>-978792207</v>
      </c>
      <c r="I76" s="221"/>
    </row>
    <row r="77" spans="1:9" s="247" customFormat="1" ht="13.5" customHeight="1">
      <c r="A77" s="242" t="s">
        <v>316</v>
      </c>
      <c r="B77" s="243"/>
      <c r="C77" s="244">
        <f aca="true" t="shared" si="7" ref="C77:H77">+C45+C71+C74</f>
        <v>23223128209</v>
      </c>
      <c r="D77" s="244">
        <f t="shared" si="7"/>
        <v>0</v>
      </c>
      <c r="E77" s="244">
        <f t="shared" si="7"/>
        <v>23223128209</v>
      </c>
      <c r="F77" s="244">
        <f t="shared" si="7"/>
        <v>6240776195.6</v>
      </c>
      <c r="G77" s="244">
        <f t="shared" si="7"/>
        <v>6239671822.880001</v>
      </c>
      <c r="H77" s="245">
        <f t="shared" si="7"/>
        <v>-16983456386.12</v>
      </c>
      <c r="I77" s="246"/>
    </row>
    <row r="78" spans="1:9" ht="3.75" customHeight="1">
      <c r="A78" s="3"/>
      <c r="B78" s="4"/>
      <c r="C78" s="4"/>
      <c r="D78" s="4"/>
      <c r="E78" s="4"/>
      <c r="F78" s="4"/>
      <c r="G78" s="4"/>
      <c r="H78" s="14"/>
      <c r="I78" s="4"/>
    </row>
    <row r="79" spans="1:9" ht="9.75" customHeight="1">
      <c r="A79" s="248" t="s">
        <v>317</v>
      </c>
      <c r="B79" s="4"/>
      <c r="C79" s="4"/>
      <c r="D79" s="4"/>
      <c r="E79" s="4"/>
      <c r="F79" s="4"/>
      <c r="G79" s="4"/>
      <c r="H79" s="14"/>
      <c r="I79" s="4"/>
    </row>
    <row r="80" spans="1:9" ht="3.75" customHeight="1">
      <c r="A80" s="249"/>
      <c r="B80" s="4"/>
      <c r="C80" s="4"/>
      <c r="D80" s="4"/>
      <c r="E80" s="4"/>
      <c r="F80" s="4"/>
      <c r="G80" s="4"/>
      <c r="H80" s="14"/>
      <c r="I80" s="4"/>
    </row>
    <row r="81" spans="1:9" ht="9.75" customHeight="1">
      <c r="A81" s="250" t="s">
        <v>318</v>
      </c>
      <c r="B81" s="4"/>
      <c r="C81" s="219">
        <v>978792207</v>
      </c>
      <c r="D81" s="219">
        <v>0</v>
      </c>
      <c r="E81" s="219">
        <v>978792207</v>
      </c>
      <c r="F81" s="219">
        <v>0</v>
      </c>
      <c r="G81" s="219">
        <v>0</v>
      </c>
      <c r="H81" s="220">
        <f>+G81-C81</f>
        <v>-978792207</v>
      </c>
      <c r="I81" s="221"/>
    </row>
    <row r="82" spans="1:9" ht="12.75">
      <c r="A82" s="250"/>
      <c r="B82" s="4"/>
      <c r="C82" s="4"/>
      <c r="D82" s="4"/>
      <c r="E82" s="4"/>
      <c r="F82" s="4"/>
      <c r="G82" s="4"/>
      <c r="H82" s="14"/>
      <c r="I82" s="4"/>
    </row>
    <row r="83" spans="1:9" ht="9.75" customHeight="1">
      <c r="A83" s="250" t="s">
        <v>319</v>
      </c>
      <c r="B83" s="4"/>
      <c r="C83" s="219">
        <v>0</v>
      </c>
      <c r="D83" s="219">
        <v>0</v>
      </c>
      <c r="E83" s="219">
        <v>0</v>
      </c>
      <c r="F83" s="219">
        <v>0</v>
      </c>
      <c r="G83" s="219">
        <v>0</v>
      </c>
      <c r="H83" s="220">
        <f>+G83-C83</f>
        <v>0</v>
      </c>
      <c r="I83" s="221"/>
    </row>
    <row r="84" spans="1:9" ht="12.75">
      <c r="A84" s="250"/>
      <c r="B84" s="4"/>
      <c r="C84" s="4"/>
      <c r="D84" s="4"/>
      <c r="E84" s="4"/>
      <c r="F84" s="4"/>
      <c r="G84" s="4"/>
      <c r="H84" s="14"/>
      <c r="I84" s="4"/>
    </row>
    <row r="85" spans="1:9" ht="12.75">
      <c r="A85" s="251" t="s">
        <v>320</v>
      </c>
      <c r="B85" s="5"/>
      <c r="C85" s="252">
        <f>+C81+C83</f>
        <v>978792207</v>
      </c>
      <c r="D85" s="252">
        <f>+D83+D81</f>
        <v>0</v>
      </c>
      <c r="E85" s="252">
        <f>+E83+E81</f>
        <v>978792207</v>
      </c>
      <c r="F85" s="252">
        <f>+F83+F81</f>
        <v>0</v>
      </c>
      <c r="G85" s="252">
        <f>+G83+G81</f>
        <v>0</v>
      </c>
      <c r="H85" s="253">
        <f>+H83+H81</f>
        <v>-978792207</v>
      </c>
      <c r="I85" s="254"/>
    </row>
    <row r="86" ht="11.25" customHeight="1"/>
  </sheetData>
  <sheetProtection/>
  <mergeCells count="78">
    <mergeCell ref="H85:I85"/>
    <mergeCell ref="H74:I74"/>
    <mergeCell ref="H76:I76"/>
    <mergeCell ref="H77:I77"/>
    <mergeCell ref="A81:A82"/>
    <mergeCell ref="H81:I81"/>
    <mergeCell ref="A83:A84"/>
    <mergeCell ref="H83:I83"/>
    <mergeCell ref="H66:I66"/>
    <mergeCell ref="H67:I67"/>
    <mergeCell ref="H68:I68"/>
    <mergeCell ref="H69:I69"/>
    <mergeCell ref="H70:I70"/>
    <mergeCell ref="A71:A72"/>
    <mergeCell ref="H71:I71"/>
    <mergeCell ref="H60:I60"/>
    <mergeCell ref="H61:I61"/>
    <mergeCell ref="H62:I62"/>
    <mergeCell ref="H63:I63"/>
    <mergeCell ref="H64:I64"/>
    <mergeCell ref="H65:I65"/>
    <mergeCell ref="H54:I54"/>
    <mergeCell ref="H55:I55"/>
    <mergeCell ref="H56:I56"/>
    <mergeCell ref="H57:I57"/>
    <mergeCell ref="H58:I58"/>
    <mergeCell ref="H59:I59"/>
    <mergeCell ref="H44:I44"/>
    <mergeCell ref="A45:A46"/>
    <mergeCell ref="H45:I45"/>
    <mergeCell ref="H48:I48"/>
    <mergeCell ref="H52:I52"/>
    <mergeCell ref="H53:I53"/>
    <mergeCell ref="H38:I38"/>
    <mergeCell ref="H39:I39"/>
    <mergeCell ref="H40:I40"/>
    <mergeCell ref="H41:I41"/>
    <mergeCell ref="H42:I42"/>
    <mergeCell ref="H43:I43"/>
    <mergeCell ref="H31:I32"/>
    <mergeCell ref="H33:I33"/>
    <mergeCell ref="H34:I34"/>
    <mergeCell ref="H35:I35"/>
    <mergeCell ref="H36:I36"/>
    <mergeCell ref="H37:I37"/>
    <mergeCell ref="A31:A32"/>
    <mergeCell ref="C31:C32"/>
    <mergeCell ref="D31:D32"/>
    <mergeCell ref="E31:E32"/>
    <mergeCell ref="F31:F32"/>
    <mergeCell ref="G31:G32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A1:I4"/>
    <mergeCell ref="A5:A10"/>
    <mergeCell ref="C5:G6"/>
    <mergeCell ref="H5:I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5" r:id="rId1"/>
  <ignoredErrors>
    <ignoredError sqref="H20" formula="1"/>
    <ignoredError sqref="C33:G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55" t="s">
        <v>321</v>
      </c>
      <c r="B1" s="195"/>
      <c r="C1" s="195"/>
      <c r="D1" s="195"/>
      <c r="E1" s="195"/>
      <c r="F1" s="195"/>
      <c r="G1" s="195"/>
      <c r="H1" s="195"/>
      <c r="I1" s="196"/>
    </row>
    <row r="2" spans="1:9" ht="11.25" customHeight="1">
      <c r="A2" s="197"/>
      <c r="B2" s="198"/>
      <c r="C2" s="198"/>
      <c r="D2" s="198"/>
      <c r="E2" s="198"/>
      <c r="F2" s="198"/>
      <c r="G2" s="198"/>
      <c r="H2" s="198"/>
      <c r="I2" s="199"/>
    </row>
    <row r="3" spans="1:9" ht="11.25" customHeight="1">
      <c r="A3" s="197"/>
      <c r="B3" s="198"/>
      <c r="C3" s="198"/>
      <c r="D3" s="198"/>
      <c r="E3" s="198"/>
      <c r="F3" s="198"/>
      <c r="G3" s="198"/>
      <c r="H3" s="198"/>
      <c r="I3" s="199"/>
    </row>
    <row r="4" spans="1:9" ht="11.25" customHeight="1">
      <c r="A4" s="197"/>
      <c r="B4" s="198"/>
      <c r="C4" s="198"/>
      <c r="D4" s="198"/>
      <c r="E4" s="198"/>
      <c r="F4" s="198"/>
      <c r="G4" s="198"/>
      <c r="H4" s="198"/>
      <c r="I4" s="199"/>
    </row>
    <row r="5" spans="1:9" ht="16.5" customHeight="1">
      <c r="A5" s="200"/>
      <c r="B5" s="201"/>
      <c r="C5" s="201"/>
      <c r="D5" s="201"/>
      <c r="E5" s="201"/>
      <c r="F5" s="201"/>
      <c r="G5" s="201"/>
      <c r="H5" s="201"/>
      <c r="I5" s="202"/>
    </row>
    <row r="6" spans="1:9" ht="12.75">
      <c r="A6" s="256" t="s">
        <v>0</v>
      </c>
      <c r="B6" s="257"/>
      <c r="C6" s="258" t="s">
        <v>322</v>
      </c>
      <c r="D6" s="258"/>
      <c r="E6" s="258"/>
      <c r="F6" s="258"/>
      <c r="G6" s="258"/>
      <c r="H6" s="259" t="s">
        <v>323</v>
      </c>
      <c r="I6" s="259"/>
    </row>
    <row r="7" spans="1:9" ht="12.75">
      <c r="A7" s="260"/>
      <c r="B7" s="261"/>
      <c r="C7" s="262" t="s">
        <v>324</v>
      </c>
      <c r="D7" s="258" t="s">
        <v>325</v>
      </c>
      <c r="E7" s="262" t="s">
        <v>326</v>
      </c>
      <c r="F7" s="262" t="s">
        <v>215</v>
      </c>
      <c r="G7" s="262" t="s">
        <v>232</v>
      </c>
      <c r="H7" s="259"/>
      <c r="I7" s="259"/>
    </row>
    <row r="8" spans="1:9" ht="12.75">
      <c r="A8" s="263"/>
      <c r="B8" s="264"/>
      <c r="C8" s="265"/>
      <c r="D8" s="258"/>
      <c r="E8" s="265"/>
      <c r="F8" s="265"/>
      <c r="G8" s="265"/>
      <c r="H8" s="259"/>
      <c r="I8" s="259"/>
    </row>
    <row r="9" spans="1:9" ht="2.25" customHeight="1">
      <c r="A9" s="110"/>
      <c r="B9" s="111"/>
      <c r="C9" s="111"/>
      <c r="D9" s="111"/>
      <c r="E9" s="111"/>
      <c r="F9" s="111"/>
      <c r="G9" s="111"/>
      <c r="H9" s="191"/>
      <c r="I9" s="111"/>
    </row>
    <row r="10" spans="1:9" ht="9" customHeight="1">
      <c r="A10" s="266" t="s">
        <v>327</v>
      </c>
      <c r="B10" s="4"/>
      <c r="C10" s="267">
        <f aca="true" t="shared" si="0" ref="C10:H10">+C12+C21+C32+C43+C55+C66+C71+C81+C86</f>
        <v>11283407831</v>
      </c>
      <c r="D10" s="267">
        <f t="shared" si="0"/>
        <v>1805142.579999989</v>
      </c>
      <c r="E10" s="267">
        <f t="shared" si="0"/>
        <v>11285212973.58</v>
      </c>
      <c r="F10" s="267">
        <f t="shared" si="0"/>
        <v>2456429632.47</v>
      </c>
      <c r="G10" s="267">
        <f t="shared" si="0"/>
        <v>2376713535.51</v>
      </c>
      <c r="H10" s="268">
        <f t="shared" si="0"/>
        <v>8828783341.11</v>
      </c>
      <c r="I10" s="269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9" customFormat="1" ht="9" customHeight="1">
      <c r="A12" s="270" t="s">
        <v>328</v>
      </c>
      <c r="B12" s="21"/>
      <c r="C12" s="271">
        <f>SUM(C13:C19)</f>
        <v>2981218376</v>
      </c>
      <c r="D12" s="271">
        <f>SUM(D13:D19)</f>
        <v>37617695.96999999</v>
      </c>
      <c r="E12" s="271">
        <f>SUM(E13:E19)</f>
        <v>3018836071.9700003</v>
      </c>
      <c r="F12" s="271">
        <f>SUM(F13:F19)</f>
        <v>604654528.8299999</v>
      </c>
      <c r="G12" s="271">
        <f>SUM(G13:G19)</f>
        <v>602138712.53</v>
      </c>
      <c r="H12" s="272">
        <f>SUM(H13:I19)</f>
        <v>2414181543.14</v>
      </c>
      <c r="I12" s="273"/>
    </row>
    <row r="13" spans="1:9" s="19" customFormat="1" ht="9" customHeight="1">
      <c r="A13" s="274" t="s">
        <v>329</v>
      </c>
      <c r="B13" s="21"/>
      <c r="C13" s="271">
        <v>1198649576.29</v>
      </c>
      <c r="D13" s="271">
        <v>-6009515.7</v>
      </c>
      <c r="E13" s="271">
        <v>1192640060.59</v>
      </c>
      <c r="F13" s="271">
        <v>289975789.24</v>
      </c>
      <c r="G13" s="271">
        <v>289979327.48</v>
      </c>
      <c r="H13" s="272">
        <f>+E13-F13</f>
        <v>902664271.3499999</v>
      </c>
      <c r="I13" s="273"/>
    </row>
    <row r="14" spans="1:9" s="19" customFormat="1" ht="9" customHeight="1">
      <c r="A14" s="274" t="s">
        <v>330</v>
      </c>
      <c r="B14" s="21"/>
      <c r="C14" s="271">
        <v>90416219</v>
      </c>
      <c r="D14" s="271">
        <v>5348951.1</v>
      </c>
      <c r="E14" s="271">
        <v>95765170.1</v>
      </c>
      <c r="F14" s="271">
        <v>25684628.34</v>
      </c>
      <c r="G14" s="271">
        <v>25684628.34</v>
      </c>
      <c r="H14" s="272">
        <f aca="true" t="shared" si="1" ref="H14:H19">+E14-F14</f>
        <v>70080541.75999999</v>
      </c>
      <c r="I14" s="273"/>
    </row>
    <row r="15" spans="1:9" s="19" customFormat="1" ht="9" customHeight="1">
      <c r="A15" s="274" t="s">
        <v>331</v>
      </c>
      <c r="B15" s="21"/>
      <c r="C15" s="271">
        <v>593449738.58</v>
      </c>
      <c r="D15" s="271">
        <v>31726893.52</v>
      </c>
      <c r="E15" s="271">
        <v>625176632.1</v>
      </c>
      <c r="F15" s="271">
        <v>76277083.7</v>
      </c>
      <c r="G15" s="271">
        <v>76275314.73</v>
      </c>
      <c r="H15" s="272">
        <f t="shared" si="1"/>
        <v>548899548.4</v>
      </c>
      <c r="I15" s="273"/>
    </row>
    <row r="16" spans="1:9" s="19" customFormat="1" ht="9" customHeight="1">
      <c r="A16" s="274" t="s">
        <v>332</v>
      </c>
      <c r="B16" s="21"/>
      <c r="C16" s="271">
        <v>376224899.14</v>
      </c>
      <c r="D16" s="271">
        <v>8152976.2</v>
      </c>
      <c r="E16" s="271">
        <v>384377875.34</v>
      </c>
      <c r="F16" s="271">
        <v>99669417.19</v>
      </c>
      <c r="G16" s="271">
        <v>98881875.72</v>
      </c>
      <c r="H16" s="272">
        <f t="shared" si="1"/>
        <v>284708458.15</v>
      </c>
      <c r="I16" s="273"/>
    </row>
    <row r="17" spans="1:9" s="19" customFormat="1" ht="9" customHeight="1">
      <c r="A17" s="274" t="s">
        <v>333</v>
      </c>
      <c r="B17" s="21"/>
      <c r="C17" s="271">
        <v>584966007.11</v>
      </c>
      <c r="D17" s="271">
        <v>-1360375.77</v>
      </c>
      <c r="E17" s="271">
        <v>583605631.34</v>
      </c>
      <c r="F17" s="271">
        <v>99357425.86</v>
      </c>
      <c r="G17" s="271">
        <v>97627381.76</v>
      </c>
      <c r="H17" s="272">
        <f t="shared" si="1"/>
        <v>484248205.48</v>
      </c>
      <c r="I17" s="273"/>
    </row>
    <row r="18" spans="1:9" s="19" customFormat="1" ht="9" customHeight="1">
      <c r="A18" s="274" t="s">
        <v>334</v>
      </c>
      <c r="B18" s="21"/>
      <c r="C18" s="271">
        <v>70717731.33</v>
      </c>
      <c r="D18" s="271">
        <v>-250000</v>
      </c>
      <c r="E18" s="271">
        <v>70467731.33</v>
      </c>
      <c r="F18" s="271">
        <v>0</v>
      </c>
      <c r="G18" s="271">
        <v>0</v>
      </c>
      <c r="H18" s="272">
        <f t="shared" si="1"/>
        <v>70467731.33</v>
      </c>
      <c r="I18" s="273"/>
    </row>
    <row r="19" spans="1:9" s="19" customFormat="1" ht="9" customHeight="1">
      <c r="A19" s="274" t="s">
        <v>335</v>
      </c>
      <c r="B19" s="21"/>
      <c r="C19" s="271">
        <v>66794204.55</v>
      </c>
      <c r="D19" s="271">
        <v>8766.62</v>
      </c>
      <c r="E19" s="271">
        <v>66802971.17</v>
      </c>
      <c r="F19" s="271">
        <v>13690184.5</v>
      </c>
      <c r="G19" s="271">
        <v>13690184.5</v>
      </c>
      <c r="H19" s="272">
        <f t="shared" si="1"/>
        <v>53112786.67</v>
      </c>
      <c r="I19" s="273"/>
    </row>
    <row r="20" spans="1:9" s="19" customFormat="1" ht="2.25" customHeight="1">
      <c r="A20" s="193"/>
      <c r="B20" s="21"/>
      <c r="C20" s="21"/>
      <c r="D20" s="21"/>
      <c r="E20" s="21"/>
      <c r="F20" s="21"/>
      <c r="G20" s="21"/>
      <c r="H20" s="22"/>
      <c r="I20" s="21"/>
    </row>
    <row r="21" spans="1:9" s="19" customFormat="1" ht="9" customHeight="1">
      <c r="A21" s="270" t="s">
        <v>336</v>
      </c>
      <c r="B21" s="21"/>
      <c r="C21" s="271">
        <f>SUM(C22:C30)</f>
        <v>165855606.14999998</v>
      </c>
      <c r="D21" s="271">
        <f>SUM(D22:D30)</f>
        <v>-541955.09</v>
      </c>
      <c r="E21" s="271">
        <f>SUM(E22:E30)</f>
        <v>165313651.06</v>
      </c>
      <c r="F21" s="271">
        <f>SUM(F22:F30)</f>
        <v>32515658.099999998</v>
      </c>
      <c r="G21" s="271">
        <f>SUM(G22:G30)</f>
        <v>21706276.11</v>
      </c>
      <c r="H21" s="272">
        <f>SUM(H22:I30)</f>
        <v>132797992.96000001</v>
      </c>
      <c r="I21" s="273"/>
    </row>
    <row r="22" spans="1:9" s="19" customFormat="1" ht="9" customHeight="1">
      <c r="A22" s="274" t="s">
        <v>337</v>
      </c>
      <c r="B22" s="21"/>
      <c r="C22" s="275">
        <v>51161111.18</v>
      </c>
      <c r="D22" s="275">
        <v>-102586.66</v>
      </c>
      <c r="E22" s="275">
        <v>51058524.52</v>
      </c>
      <c r="F22" s="275">
        <v>268468.82</v>
      </c>
      <c r="G22" s="275">
        <v>183913.11</v>
      </c>
      <c r="H22" s="272">
        <f aca="true" t="shared" si="2" ref="H22:H30">+E22-F22</f>
        <v>50790055.7</v>
      </c>
      <c r="I22" s="273"/>
    </row>
    <row r="23" spans="1:9" s="19" customFormat="1" ht="9" customHeight="1">
      <c r="A23" s="274" t="s">
        <v>338</v>
      </c>
      <c r="B23" s="21"/>
      <c r="C23" s="271">
        <v>22379694.05</v>
      </c>
      <c r="D23" s="271">
        <v>-15852.04</v>
      </c>
      <c r="E23" s="271">
        <v>22363842.01</v>
      </c>
      <c r="F23" s="271">
        <v>2439524.07</v>
      </c>
      <c r="G23" s="271">
        <v>1266019.47</v>
      </c>
      <c r="H23" s="272">
        <f t="shared" si="2"/>
        <v>19924317.94</v>
      </c>
      <c r="I23" s="273"/>
    </row>
    <row r="24" spans="1:9" s="19" customFormat="1" ht="9" customHeight="1">
      <c r="A24" s="274" t="s">
        <v>339</v>
      </c>
      <c r="B24" s="21"/>
      <c r="C24" s="275">
        <v>39619</v>
      </c>
      <c r="D24" s="275">
        <v>0</v>
      </c>
      <c r="E24" s="275">
        <v>39619</v>
      </c>
      <c r="F24" s="275">
        <v>0</v>
      </c>
      <c r="G24" s="275">
        <v>0</v>
      </c>
      <c r="H24" s="272">
        <f t="shared" si="2"/>
        <v>39619</v>
      </c>
      <c r="I24" s="273"/>
    </row>
    <row r="25" spans="1:9" s="19" customFormat="1" ht="9" customHeight="1">
      <c r="A25" s="274" t="s">
        <v>340</v>
      </c>
      <c r="B25" s="21"/>
      <c r="C25" s="271">
        <v>8826430.49</v>
      </c>
      <c r="D25" s="271">
        <v>215068.03</v>
      </c>
      <c r="E25" s="271">
        <v>9041498.52</v>
      </c>
      <c r="F25" s="271">
        <v>495429.23</v>
      </c>
      <c r="G25" s="271">
        <v>366706.04</v>
      </c>
      <c r="H25" s="272">
        <f t="shared" si="2"/>
        <v>8546069.29</v>
      </c>
      <c r="I25" s="273"/>
    </row>
    <row r="26" spans="1:9" s="19" customFormat="1" ht="9" customHeight="1">
      <c r="A26" s="274" t="s">
        <v>341</v>
      </c>
      <c r="B26" s="21"/>
      <c r="C26" s="271">
        <v>2361371</v>
      </c>
      <c r="D26" s="271">
        <v>56934.83</v>
      </c>
      <c r="E26" s="271">
        <v>2418305.83</v>
      </c>
      <c r="F26" s="271">
        <v>143052.55</v>
      </c>
      <c r="G26" s="271">
        <v>111122.58</v>
      </c>
      <c r="H26" s="272">
        <f t="shared" si="2"/>
        <v>2275253.2800000003</v>
      </c>
      <c r="I26" s="273"/>
    </row>
    <row r="27" spans="1:9" s="19" customFormat="1" ht="9" customHeight="1">
      <c r="A27" s="274" t="s">
        <v>342</v>
      </c>
      <c r="B27" s="21"/>
      <c r="C27" s="271">
        <v>59295054.94</v>
      </c>
      <c r="D27" s="271">
        <v>95373.1</v>
      </c>
      <c r="E27" s="271">
        <v>59390428.04</v>
      </c>
      <c r="F27" s="271">
        <v>27961570.71</v>
      </c>
      <c r="G27" s="271">
        <v>18937714.19</v>
      </c>
      <c r="H27" s="272">
        <f t="shared" si="2"/>
        <v>31428857.33</v>
      </c>
      <c r="I27" s="273"/>
    </row>
    <row r="28" spans="1:9" s="19" customFormat="1" ht="9" customHeight="1">
      <c r="A28" s="274" t="s">
        <v>343</v>
      </c>
      <c r="B28" s="21"/>
      <c r="C28" s="275">
        <v>8867417.63</v>
      </c>
      <c r="D28" s="275">
        <v>-806145.83</v>
      </c>
      <c r="E28" s="275">
        <v>8061271.800000001</v>
      </c>
      <c r="F28" s="275">
        <v>76705.98</v>
      </c>
      <c r="G28" s="275">
        <v>66730.56</v>
      </c>
      <c r="H28" s="272">
        <f t="shared" si="2"/>
        <v>7984565.82</v>
      </c>
      <c r="I28" s="273"/>
    </row>
    <row r="29" spans="1:9" s="19" customFormat="1" ht="9" customHeight="1">
      <c r="A29" s="274" t="s">
        <v>344</v>
      </c>
      <c r="B29" s="21"/>
      <c r="C29" s="271">
        <v>6450</v>
      </c>
      <c r="D29" s="271">
        <v>0</v>
      </c>
      <c r="E29" s="271">
        <v>6450</v>
      </c>
      <c r="F29" s="271">
        <v>0</v>
      </c>
      <c r="G29" s="271">
        <v>0</v>
      </c>
      <c r="H29" s="272">
        <f t="shared" si="2"/>
        <v>6450</v>
      </c>
      <c r="I29" s="273"/>
    </row>
    <row r="30" spans="1:9" s="19" customFormat="1" ht="9" customHeight="1">
      <c r="A30" s="274" t="s">
        <v>345</v>
      </c>
      <c r="B30" s="21"/>
      <c r="C30" s="271">
        <v>12918457.86</v>
      </c>
      <c r="D30" s="271">
        <v>15253.48</v>
      </c>
      <c r="E30" s="271">
        <v>12933711.34</v>
      </c>
      <c r="F30" s="271">
        <v>1130906.74</v>
      </c>
      <c r="G30" s="271">
        <v>774070.16</v>
      </c>
      <c r="H30" s="272">
        <f t="shared" si="2"/>
        <v>11802804.6</v>
      </c>
      <c r="I30" s="273"/>
    </row>
    <row r="31" spans="1:9" s="19" customFormat="1" ht="2.25" customHeight="1">
      <c r="A31" s="193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270" t="s">
        <v>346</v>
      </c>
      <c r="B32" s="21"/>
      <c r="C32" s="271">
        <f>SUM(C33:C41)</f>
        <v>410840621.1499999</v>
      </c>
      <c r="D32" s="271">
        <f>SUM(D33:D41)</f>
        <v>-208011.3</v>
      </c>
      <c r="E32" s="271">
        <f>SUM(E33:E41)</f>
        <v>410632609.84999996</v>
      </c>
      <c r="F32" s="271">
        <f>SUM(F33:F41)</f>
        <v>120507992.52</v>
      </c>
      <c r="G32" s="271">
        <f>SUM(G33:G41)</f>
        <v>106721158.59</v>
      </c>
      <c r="H32" s="272">
        <f>SUM(H33:I41)</f>
        <v>290124617.33</v>
      </c>
      <c r="I32" s="273"/>
    </row>
    <row r="33" spans="1:9" s="19" customFormat="1" ht="9" customHeight="1">
      <c r="A33" s="274" t="s">
        <v>347</v>
      </c>
      <c r="B33" s="21"/>
      <c r="C33" s="271">
        <v>25264992.27</v>
      </c>
      <c r="D33" s="271">
        <v>56757</v>
      </c>
      <c r="E33" s="271">
        <v>25321749.27</v>
      </c>
      <c r="F33" s="271">
        <v>2310239.96</v>
      </c>
      <c r="G33" s="271">
        <v>1286646.18</v>
      </c>
      <c r="H33" s="272">
        <f aca="true" t="shared" si="3" ref="H33:H41">+E33-F33</f>
        <v>23011509.31</v>
      </c>
      <c r="I33" s="273"/>
    </row>
    <row r="34" spans="1:9" s="19" customFormat="1" ht="9" customHeight="1">
      <c r="A34" s="274" t="s">
        <v>348</v>
      </c>
      <c r="B34" s="21"/>
      <c r="C34" s="271">
        <v>46287555.6</v>
      </c>
      <c r="D34" s="271">
        <v>-277098</v>
      </c>
      <c r="E34" s="271">
        <v>46010457.6</v>
      </c>
      <c r="F34" s="271">
        <v>10264030.58</v>
      </c>
      <c r="G34" s="271">
        <v>9356362.92</v>
      </c>
      <c r="H34" s="272">
        <f t="shared" si="3"/>
        <v>35746427.02</v>
      </c>
      <c r="I34" s="273"/>
    </row>
    <row r="35" spans="1:9" s="19" customFormat="1" ht="9" customHeight="1">
      <c r="A35" s="274" t="s">
        <v>349</v>
      </c>
      <c r="B35" s="21"/>
      <c r="C35" s="275">
        <v>90351246.77</v>
      </c>
      <c r="D35" s="275">
        <v>-182795.94</v>
      </c>
      <c r="E35" s="275">
        <v>90168450.83</v>
      </c>
      <c r="F35" s="275">
        <v>8740140.77</v>
      </c>
      <c r="G35" s="275">
        <v>3037641.22</v>
      </c>
      <c r="H35" s="272">
        <f t="shared" si="3"/>
        <v>81428310.06</v>
      </c>
      <c r="I35" s="273"/>
    </row>
    <row r="36" spans="1:9" s="19" customFormat="1" ht="9" customHeight="1">
      <c r="A36" s="274" t="s">
        <v>350</v>
      </c>
      <c r="B36" s="21"/>
      <c r="C36" s="271">
        <v>81953571.64</v>
      </c>
      <c r="D36" s="271">
        <v>471197.63</v>
      </c>
      <c r="E36" s="271">
        <v>82424769.27</v>
      </c>
      <c r="F36" s="271">
        <v>65462437.18</v>
      </c>
      <c r="G36" s="271">
        <v>65426184.55</v>
      </c>
      <c r="H36" s="272">
        <f t="shared" si="3"/>
        <v>16962332.089999996</v>
      </c>
      <c r="I36" s="273"/>
    </row>
    <row r="37" spans="1:9" s="19" customFormat="1" ht="9" customHeight="1">
      <c r="A37" s="274" t="s">
        <v>351</v>
      </c>
      <c r="B37" s="21"/>
      <c r="C37" s="275">
        <v>10977382.14</v>
      </c>
      <c r="D37" s="275">
        <v>10673.34</v>
      </c>
      <c r="E37" s="275">
        <v>10988055.48</v>
      </c>
      <c r="F37" s="275">
        <v>3742725.57</v>
      </c>
      <c r="G37" s="275">
        <v>3549928.73</v>
      </c>
      <c r="H37" s="272">
        <f t="shared" si="3"/>
        <v>7245329.91</v>
      </c>
      <c r="I37" s="273"/>
    </row>
    <row r="38" spans="1:9" s="19" customFormat="1" ht="9" customHeight="1">
      <c r="A38" s="274" t="s">
        <v>352</v>
      </c>
      <c r="B38" s="21"/>
      <c r="C38" s="271">
        <v>50637275.33</v>
      </c>
      <c r="D38" s="271">
        <v>11332</v>
      </c>
      <c r="E38" s="271">
        <v>50648607.33</v>
      </c>
      <c r="F38" s="271">
        <v>11830367.06</v>
      </c>
      <c r="G38" s="271">
        <v>10510758.66</v>
      </c>
      <c r="H38" s="272">
        <f t="shared" si="3"/>
        <v>38818240.269999996</v>
      </c>
      <c r="I38" s="273"/>
    </row>
    <row r="39" spans="1:9" s="19" customFormat="1" ht="9" customHeight="1">
      <c r="A39" s="274" t="s">
        <v>353</v>
      </c>
      <c r="B39" s="21"/>
      <c r="C39" s="271">
        <v>24094669.01</v>
      </c>
      <c r="D39" s="271">
        <v>-204674.81</v>
      </c>
      <c r="E39" s="271">
        <v>23889994.2</v>
      </c>
      <c r="F39" s="271">
        <v>1535000.94</v>
      </c>
      <c r="G39" s="271">
        <v>1303388.25</v>
      </c>
      <c r="H39" s="272">
        <f t="shared" si="3"/>
        <v>22354993.259999998</v>
      </c>
      <c r="I39" s="273"/>
    </row>
    <row r="40" spans="1:9" s="19" customFormat="1" ht="9" customHeight="1">
      <c r="A40" s="274" t="s">
        <v>354</v>
      </c>
      <c r="B40" s="21"/>
      <c r="C40" s="271">
        <v>24218239.39</v>
      </c>
      <c r="D40" s="271">
        <v>-163773.2</v>
      </c>
      <c r="E40" s="271">
        <v>24054466.19</v>
      </c>
      <c r="F40" s="271">
        <v>9215979.92</v>
      </c>
      <c r="G40" s="271">
        <v>8067096.21</v>
      </c>
      <c r="H40" s="272">
        <f t="shared" si="3"/>
        <v>14838486.270000001</v>
      </c>
      <c r="I40" s="273"/>
    </row>
    <row r="41" spans="1:9" s="19" customFormat="1" ht="9" customHeight="1">
      <c r="A41" s="274" t="s">
        <v>355</v>
      </c>
      <c r="B41" s="21"/>
      <c r="C41" s="271">
        <v>57055689</v>
      </c>
      <c r="D41" s="271">
        <v>70370.68</v>
      </c>
      <c r="E41" s="271">
        <v>57126059.68</v>
      </c>
      <c r="F41" s="271">
        <v>7407070.54</v>
      </c>
      <c r="G41" s="271">
        <v>4183151.87</v>
      </c>
      <c r="H41" s="272">
        <f t="shared" si="3"/>
        <v>49718989.14</v>
      </c>
      <c r="I41" s="273"/>
    </row>
    <row r="42" spans="1:9" s="19" customFormat="1" ht="2.25" customHeight="1">
      <c r="A42" s="193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76" t="s">
        <v>356</v>
      </c>
      <c r="B43" s="21"/>
      <c r="C43" s="277">
        <f>SUM(C45:C53)</f>
        <v>3547561258.46</v>
      </c>
      <c r="D43" s="277">
        <f>SUM(D45:D53)</f>
        <v>-36383976.24</v>
      </c>
      <c r="E43" s="277">
        <f>SUM(E45:E53)</f>
        <v>3511177282.22</v>
      </c>
      <c r="F43" s="277">
        <f>SUM(F45:F53)</f>
        <v>943059649.3999999</v>
      </c>
      <c r="G43" s="277">
        <f>SUM(G45:G53)</f>
        <v>903130319.3200002</v>
      </c>
      <c r="H43" s="278">
        <f>SUM(H45:I53)</f>
        <v>2568117632.8199997</v>
      </c>
      <c r="I43" s="279"/>
    </row>
    <row r="44" spans="1:9" s="19" customFormat="1" ht="9" customHeight="1">
      <c r="A44" s="276"/>
      <c r="B44" s="21"/>
      <c r="C44" s="277"/>
      <c r="D44" s="277"/>
      <c r="E44" s="277"/>
      <c r="F44" s="277"/>
      <c r="G44" s="277"/>
      <c r="H44" s="278"/>
      <c r="I44" s="279"/>
    </row>
    <row r="45" spans="1:9" s="19" customFormat="1" ht="9" customHeight="1">
      <c r="A45" s="274" t="s">
        <v>357</v>
      </c>
      <c r="B45" s="21"/>
      <c r="C45" s="275">
        <v>3056398719.46</v>
      </c>
      <c r="D45" s="275">
        <v>-37873266.24</v>
      </c>
      <c r="E45" s="275">
        <v>3018525453.22</v>
      </c>
      <c r="F45" s="275">
        <v>883838640.24</v>
      </c>
      <c r="G45" s="275">
        <v>850659804.71</v>
      </c>
      <c r="H45" s="272">
        <f aca="true" t="shared" si="4" ref="H45:H53">+E45-F45</f>
        <v>2134686812.9799998</v>
      </c>
      <c r="I45" s="273"/>
    </row>
    <row r="46" spans="1:9" s="19" customFormat="1" ht="9" customHeight="1">
      <c r="A46" s="274" t="s">
        <v>358</v>
      </c>
      <c r="B46" s="21"/>
      <c r="C46" s="271">
        <v>210715888</v>
      </c>
      <c r="D46" s="271">
        <v>0</v>
      </c>
      <c r="E46" s="271">
        <v>210715888</v>
      </c>
      <c r="F46" s="271">
        <v>12651914.93</v>
      </c>
      <c r="G46" s="271">
        <v>7160423.2</v>
      </c>
      <c r="H46" s="272">
        <f t="shared" si="4"/>
        <v>198063973.07</v>
      </c>
      <c r="I46" s="273"/>
    </row>
    <row r="47" spans="1:9" s="19" customFormat="1" ht="9" customHeight="1">
      <c r="A47" s="274" t="s">
        <v>359</v>
      </c>
      <c r="B47" s="21"/>
      <c r="C47" s="271">
        <v>9069084</v>
      </c>
      <c r="D47" s="271">
        <v>600000</v>
      </c>
      <c r="E47" s="271">
        <v>9669084</v>
      </c>
      <c r="F47" s="271">
        <v>2000000</v>
      </c>
      <c r="G47" s="271">
        <v>2000000</v>
      </c>
      <c r="H47" s="272">
        <f t="shared" si="4"/>
        <v>7669084</v>
      </c>
      <c r="I47" s="273"/>
    </row>
    <row r="48" spans="1:9" s="19" customFormat="1" ht="9" customHeight="1">
      <c r="A48" s="274" t="s">
        <v>360</v>
      </c>
      <c r="B48" s="21"/>
      <c r="C48" s="271">
        <v>86516257</v>
      </c>
      <c r="D48" s="271">
        <v>889290</v>
      </c>
      <c r="E48" s="271">
        <v>87405547</v>
      </c>
      <c r="F48" s="271">
        <v>13541582.56</v>
      </c>
      <c r="G48" s="271">
        <v>12458691.44</v>
      </c>
      <c r="H48" s="272">
        <f t="shared" si="4"/>
        <v>73863964.44</v>
      </c>
      <c r="I48" s="273"/>
    </row>
    <row r="49" spans="1:9" s="19" customFormat="1" ht="9" customHeight="1">
      <c r="A49" s="274" t="s">
        <v>361</v>
      </c>
      <c r="B49" s="21"/>
      <c r="C49" s="271">
        <v>183831310</v>
      </c>
      <c r="D49" s="271">
        <v>0</v>
      </c>
      <c r="E49" s="271">
        <v>183831310</v>
      </c>
      <c r="F49" s="271">
        <v>30077511.67</v>
      </c>
      <c r="G49" s="271">
        <v>30051399.97</v>
      </c>
      <c r="H49" s="272">
        <f t="shared" si="4"/>
        <v>153753798.32999998</v>
      </c>
      <c r="I49" s="273"/>
    </row>
    <row r="50" spans="1:9" s="19" customFormat="1" ht="9" customHeight="1">
      <c r="A50" s="274" t="s">
        <v>362</v>
      </c>
      <c r="B50" s="21"/>
      <c r="C50" s="275">
        <v>0</v>
      </c>
      <c r="D50" s="275">
        <v>0</v>
      </c>
      <c r="E50" s="275">
        <v>0</v>
      </c>
      <c r="F50" s="275">
        <v>0</v>
      </c>
      <c r="G50" s="275">
        <v>0</v>
      </c>
      <c r="H50" s="272">
        <f t="shared" si="4"/>
        <v>0</v>
      </c>
      <c r="I50" s="273"/>
    </row>
    <row r="51" spans="1:9" s="19" customFormat="1" ht="9" customHeight="1">
      <c r="A51" s="274" t="s">
        <v>363</v>
      </c>
      <c r="B51" s="21"/>
      <c r="C51" s="271">
        <v>0</v>
      </c>
      <c r="D51" s="271">
        <v>0</v>
      </c>
      <c r="E51" s="271">
        <v>0</v>
      </c>
      <c r="F51" s="271">
        <v>0</v>
      </c>
      <c r="G51" s="271">
        <v>0</v>
      </c>
      <c r="H51" s="272">
        <f t="shared" si="4"/>
        <v>0</v>
      </c>
      <c r="I51" s="273"/>
    </row>
    <row r="52" spans="1:9" s="19" customFormat="1" ht="9" customHeight="1">
      <c r="A52" s="274" t="s">
        <v>364</v>
      </c>
      <c r="B52" s="21"/>
      <c r="C52" s="271">
        <v>1030000</v>
      </c>
      <c r="D52" s="271">
        <v>0</v>
      </c>
      <c r="E52" s="271">
        <v>1030000</v>
      </c>
      <c r="F52" s="271">
        <v>950000</v>
      </c>
      <c r="G52" s="271">
        <v>800000</v>
      </c>
      <c r="H52" s="272">
        <f t="shared" si="4"/>
        <v>80000</v>
      </c>
      <c r="I52" s="273"/>
    </row>
    <row r="53" spans="1:9" s="19" customFormat="1" ht="9" customHeight="1">
      <c r="A53" s="274" t="s">
        <v>365</v>
      </c>
      <c r="B53" s="21"/>
      <c r="C53" s="271">
        <v>0</v>
      </c>
      <c r="D53" s="271">
        <v>0</v>
      </c>
      <c r="E53" s="271">
        <v>0</v>
      </c>
      <c r="F53" s="271">
        <v>0</v>
      </c>
      <c r="G53" s="271">
        <v>0</v>
      </c>
      <c r="H53" s="272">
        <f t="shared" si="4"/>
        <v>0</v>
      </c>
      <c r="I53" s="273"/>
    </row>
    <row r="54" spans="1:9" s="19" customFormat="1" ht="2.25" customHeight="1">
      <c r="A54" s="193"/>
      <c r="B54" s="21"/>
      <c r="C54" s="21"/>
      <c r="D54" s="21"/>
      <c r="E54" s="21"/>
      <c r="F54" s="21"/>
      <c r="G54" s="21"/>
      <c r="H54" s="22"/>
      <c r="I54" s="21"/>
    </row>
    <row r="55" spans="1:9" s="19" customFormat="1" ht="9" customHeight="1">
      <c r="A55" s="280" t="s">
        <v>366</v>
      </c>
      <c r="B55" s="21"/>
      <c r="C55" s="271">
        <f>SUM(C56:C64)</f>
        <v>27783516.73</v>
      </c>
      <c r="D55" s="271">
        <f>SUM(D56:D64)</f>
        <v>722610.66</v>
      </c>
      <c r="E55" s="271">
        <f>SUM(E56:E64)</f>
        <v>28506127.389999997</v>
      </c>
      <c r="F55" s="271">
        <f>SUM(F56:F64)</f>
        <v>341911.15</v>
      </c>
      <c r="G55" s="271">
        <f>SUM(G56:G64)</f>
        <v>305383.5</v>
      </c>
      <c r="H55" s="272">
        <f>SUM(H56:I64)</f>
        <v>28164216.24</v>
      </c>
      <c r="I55" s="273"/>
    </row>
    <row r="56" spans="1:9" s="19" customFormat="1" ht="9" customHeight="1">
      <c r="A56" s="274" t="s">
        <v>367</v>
      </c>
      <c r="B56" s="21"/>
      <c r="C56" s="271">
        <v>5031172.55</v>
      </c>
      <c r="D56" s="271">
        <v>205223.06</v>
      </c>
      <c r="E56" s="271">
        <v>5236395.61</v>
      </c>
      <c r="F56" s="271">
        <v>191137.14</v>
      </c>
      <c r="G56" s="271">
        <v>170088.5</v>
      </c>
      <c r="H56" s="272">
        <f aca="true" t="shared" si="5" ref="H56:H64">+E56-F56</f>
        <v>5045258.470000001</v>
      </c>
      <c r="I56" s="273"/>
    </row>
    <row r="57" spans="1:9" s="19" customFormat="1" ht="9" customHeight="1">
      <c r="A57" s="274" t="s">
        <v>368</v>
      </c>
      <c r="B57" s="21"/>
      <c r="C57" s="271">
        <v>1488076.18</v>
      </c>
      <c r="D57" s="271">
        <v>-97312</v>
      </c>
      <c r="E57" s="271">
        <v>1390764.18</v>
      </c>
      <c r="F57" s="271">
        <v>15479.01</v>
      </c>
      <c r="G57" s="271">
        <v>0</v>
      </c>
      <c r="H57" s="272">
        <f t="shared" si="5"/>
        <v>1375285.17</v>
      </c>
      <c r="I57" s="273"/>
    </row>
    <row r="58" spans="1:9" s="19" customFormat="1" ht="9" customHeight="1">
      <c r="A58" s="274" t="s">
        <v>369</v>
      </c>
      <c r="B58" s="21"/>
      <c r="C58" s="271">
        <v>43782</v>
      </c>
      <c r="D58" s="271">
        <v>109192</v>
      </c>
      <c r="E58" s="271">
        <v>152974</v>
      </c>
      <c r="F58" s="271">
        <v>0</v>
      </c>
      <c r="G58" s="271">
        <v>0</v>
      </c>
      <c r="H58" s="272">
        <f t="shared" si="5"/>
        <v>152974</v>
      </c>
      <c r="I58" s="273"/>
    </row>
    <row r="59" spans="1:9" s="19" customFormat="1" ht="9" customHeight="1">
      <c r="A59" s="274" t="s">
        <v>370</v>
      </c>
      <c r="B59" s="21"/>
      <c r="C59" s="271">
        <v>16755639.97</v>
      </c>
      <c r="D59" s="271">
        <v>-125153.83</v>
      </c>
      <c r="E59" s="271">
        <v>16630486.14</v>
      </c>
      <c r="F59" s="271">
        <v>0</v>
      </c>
      <c r="G59" s="271">
        <v>0</v>
      </c>
      <c r="H59" s="272">
        <f t="shared" si="5"/>
        <v>16630486.14</v>
      </c>
      <c r="I59" s="273"/>
    </row>
    <row r="60" spans="1:9" s="19" customFormat="1" ht="9" customHeight="1">
      <c r="A60" s="274" t="s">
        <v>371</v>
      </c>
      <c r="B60" s="21"/>
      <c r="C60" s="271">
        <v>0</v>
      </c>
      <c r="D60" s="271">
        <v>0</v>
      </c>
      <c r="E60" s="271">
        <v>0</v>
      </c>
      <c r="F60" s="271">
        <v>0</v>
      </c>
      <c r="G60" s="271">
        <v>0</v>
      </c>
      <c r="H60" s="272">
        <f t="shared" si="5"/>
        <v>0</v>
      </c>
      <c r="I60" s="273"/>
    </row>
    <row r="61" spans="1:9" s="19" customFormat="1" ht="9" customHeight="1">
      <c r="A61" s="274" t="s">
        <v>372</v>
      </c>
      <c r="B61" s="21"/>
      <c r="C61" s="271">
        <v>1047576</v>
      </c>
      <c r="D61" s="271">
        <v>638881.9</v>
      </c>
      <c r="E61" s="271">
        <v>1686457.9</v>
      </c>
      <c r="F61" s="271">
        <v>12335</v>
      </c>
      <c r="G61" s="271">
        <v>12335</v>
      </c>
      <c r="H61" s="272">
        <f t="shared" si="5"/>
        <v>1674122.9</v>
      </c>
      <c r="I61" s="273"/>
    </row>
    <row r="62" spans="1:9" s="19" customFormat="1" ht="9" customHeight="1">
      <c r="A62" s="274" t="s">
        <v>373</v>
      </c>
      <c r="B62" s="21"/>
      <c r="C62" s="271">
        <v>0</v>
      </c>
      <c r="D62" s="271">
        <v>0</v>
      </c>
      <c r="E62" s="271">
        <v>0</v>
      </c>
      <c r="F62" s="271">
        <v>0</v>
      </c>
      <c r="G62" s="271">
        <v>0</v>
      </c>
      <c r="H62" s="272">
        <f t="shared" si="5"/>
        <v>0</v>
      </c>
      <c r="I62" s="273"/>
    </row>
    <row r="63" spans="1:9" s="19" customFormat="1" ht="9" customHeight="1">
      <c r="A63" s="274" t="s">
        <v>374</v>
      </c>
      <c r="B63" s="21"/>
      <c r="C63" s="271">
        <v>3101650</v>
      </c>
      <c r="D63" s="271">
        <v>0</v>
      </c>
      <c r="E63" s="271">
        <v>3101650</v>
      </c>
      <c r="F63" s="271">
        <v>0</v>
      </c>
      <c r="G63" s="271">
        <v>0</v>
      </c>
      <c r="H63" s="272">
        <f t="shared" si="5"/>
        <v>3101650</v>
      </c>
      <c r="I63" s="273"/>
    </row>
    <row r="64" spans="1:9" s="19" customFormat="1" ht="9" customHeight="1">
      <c r="A64" s="274" t="s">
        <v>375</v>
      </c>
      <c r="B64" s="21"/>
      <c r="C64" s="271">
        <v>315620.03</v>
      </c>
      <c r="D64" s="271">
        <v>-8220.47</v>
      </c>
      <c r="E64" s="271">
        <v>307399.56000000006</v>
      </c>
      <c r="F64" s="271">
        <v>122960</v>
      </c>
      <c r="G64" s="271">
        <v>122960</v>
      </c>
      <c r="H64" s="272">
        <f t="shared" si="5"/>
        <v>184439.56000000006</v>
      </c>
      <c r="I64" s="273"/>
    </row>
    <row r="65" spans="1:9" s="19" customFormat="1" ht="2.25" customHeight="1">
      <c r="A65" s="193"/>
      <c r="B65" s="21"/>
      <c r="C65" s="21"/>
      <c r="D65" s="21"/>
      <c r="E65" s="21"/>
      <c r="F65" s="21"/>
      <c r="G65" s="21"/>
      <c r="H65" s="22"/>
      <c r="I65" s="21"/>
    </row>
    <row r="66" spans="1:9" s="19" customFormat="1" ht="9" customHeight="1">
      <c r="A66" s="270" t="s">
        <v>376</v>
      </c>
      <c r="B66" s="21"/>
      <c r="C66" s="271">
        <f>SUM(C67:C69)</f>
        <v>1155585731</v>
      </c>
      <c r="D66" s="271">
        <f>SUM(D67:D69)</f>
        <v>-206364</v>
      </c>
      <c r="E66" s="271">
        <f>SUM(E67:E69)</f>
        <v>1155379367</v>
      </c>
      <c r="F66" s="271">
        <f>SUM(F67:F69)</f>
        <v>4069238.22</v>
      </c>
      <c r="G66" s="271">
        <f>SUM(G67:G69)</f>
        <v>3347745.79</v>
      </c>
      <c r="H66" s="272">
        <f>SUM(H67:I69)</f>
        <v>1151310128.78</v>
      </c>
      <c r="I66" s="273"/>
    </row>
    <row r="67" spans="1:9" s="19" customFormat="1" ht="9" customHeight="1">
      <c r="A67" s="274" t="s">
        <v>377</v>
      </c>
      <c r="B67" s="21"/>
      <c r="C67" s="271">
        <v>954979367</v>
      </c>
      <c r="D67" s="271">
        <v>4069238.22</v>
      </c>
      <c r="E67" s="271">
        <v>959048605.22</v>
      </c>
      <c r="F67" s="271">
        <v>4069238.22</v>
      </c>
      <c r="G67" s="271">
        <v>3347745.79</v>
      </c>
      <c r="H67" s="272">
        <f>+E67-F67</f>
        <v>954979367</v>
      </c>
      <c r="I67" s="273"/>
    </row>
    <row r="68" spans="1:9" s="19" customFormat="1" ht="9" customHeight="1">
      <c r="A68" s="274" t="s">
        <v>378</v>
      </c>
      <c r="B68" s="21"/>
      <c r="C68" s="271">
        <v>199000000</v>
      </c>
      <c r="D68" s="271">
        <v>-4069238.22</v>
      </c>
      <c r="E68" s="271">
        <v>194930761.78</v>
      </c>
      <c r="F68" s="271">
        <v>0</v>
      </c>
      <c r="G68" s="271">
        <v>0</v>
      </c>
      <c r="H68" s="272">
        <f>+E68-F68</f>
        <v>194930761.78</v>
      </c>
      <c r="I68" s="273"/>
    </row>
    <row r="69" spans="1:9" s="19" customFormat="1" ht="9" customHeight="1">
      <c r="A69" s="274" t="s">
        <v>379</v>
      </c>
      <c r="B69" s="21"/>
      <c r="C69" s="271">
        <v>1606364</v>
      </c>
      <c r="D69" s="271">
        <v>-206364</v>
      </c>
      <c r="E69" s="271">
        <v>1400000</v>
      </c>
      <c r="F69" s="271">
        <v>0</v>
      </c>
      <c r="G69" s="271">
        <v>0</v>
      </c>
      <c r="H69" s="272">
        <f>+E69-F69</f>
        <v>1400000</v>
      </c>
      <c r="I69" s="273"/>
    </row>
    <row r="70" spans="1:9" s="19" customFormat="1" ht="2.25" customHeight="1">
      <c r="A70" s="193"/>
      <c r="B70" s="21"/>
      <c r="C70" s="21"/>
      <c r="D70" s="21"/>
      <c r="E70" s="21"/>
      <c r="F70" s="21"/>
      <c r="G70" s="21"/>
      <c r="H70" s="22"/>
      <c r="I70" s="21"/>
    </row>
    <row r="71" spans="1:9" s="19" customFormat="1" ht="9" customHeight="1">
      <c r="A71" s="280" t="s">
        <v>380</v>
      </c>
      <c r="B71" s="21"/>
      <c r="C71" s="275">
        <f>SUM(C72:C79)</f>
        <v>1000000</v>
      </c>
      <c r="D71" s="275">
        <f>SUM(D72:D79)</f>
        <v>0</v>
      </c>
      <c r="E71" s="275">
        <f>SUM(E72:E79)</f>
        <v>1000000</v>
      </c>
      <c r="F71" s="275">
        <f>SUM(F72:F79)</f>
        <v>0</v>
      </c>
      <c r="G71" s="275">
        <f>SUM(G72:G79)</f>
        <v>0</v>
      </c>
      <c r="H71" s="281">
        <f>SUM(H72:I79)</f>
        <v>1000000</v>
      </c>
      <c r="I71" s="279"/>
    </row>
    <row r="72" spans="1:9" s="19" customFormat="1" ht="9" customHeight="1">
      <c r="A72" s="274" t="s">
        <v>381</v>
      </c>
      <c r="B72" s="21"/>
      <c r="C72" s="275">
        <v>0</v>
      </c>
      <c r="D72" s="275">
        <v>0</v>
      </c>
      <c r="E72" s="275">
        <v>0</v>
      </c>
      <c r="F72" s="275">
        <v>0</v>
      </c>
      <c r="G72" s="275">
        <v>0</v>
      </c>
      <c r="H72" s="272">
        <f aca="true" t="shared" si="6" ref="H72:H79">+E72-F72</f>
        <v>0</v>
      </c>
      <c r="I72" s="273"/>
    </row>
    <row r="73" spans="1:9" s="19" customFormat="1" ht="9" customHeight="1">
      <c r="A73" s="274" t="s">
        <v>382</v>
      </c>
      <c r="B73" s="21"/>
      <c r="C73" s="271">
        <v>0</v>
      </c>
      <c r="D73" s="271">
        <v>0</v>
      </c>
      <c r="E73" s="271">
        <v>0</v>
      </c>
      <c r="F73" s="271">
        <v>0</v>
      </c>
      <c r="G73" s="271">
        <v>0</v>
      </c>
      <c r="H73" s="272">
        <f t="shared" si="6"/>
        <v>0</v>
      </c>
      <c r="I73" s="273"/>
    </row>
    <row r="74" spans="1:9" s="19" customFormat="1" ht="9" customHeight="1">
      <c r="A74" s="274" t="s">
        <v>383</v>
      </c>
      <c r="B74" s="21"/>
      <c r="C74" s="271">
        <v>0</v>
      </c>
      <c r="D74" s="271">
        <v>0</v>
      </c>
      <c r="E74" s="271">
        <v>0</v>
      </c>
      <c r="F74" s="271">
        <v>0</v>
      </c>
      <c r="G74" s="271">
        <v>0</v>
      </c>
      <c r="H74" s="272">
        <f t="shared" si="6"/>
        <v>0</v>
      </c>
      <c r="I74" s="273"/>
    </row>
    <row r="75" spans="1:9" s="19" customFormat="1" ht="9" customHeight="1">
      <c r="A75" s="274" t="s">
        <v>384</v>
      </c>
      <c r="B75" s="21"/>
      <c r="C75" s="271">
        <v>0</v>
      </c>
      <c r="D75" s="271">
        <v>0</v>
      </c>
      <c r="E75" s="271">
        <v>0</v>
      </c>
      <c r="F75" s="271">
        <v>0</v>
      </c>
      <c r="G75" s="271">
        <v>0</v>
      </c>
      <c r="H75" s="272">
        <f t="shared" si="6"/>
        <v>0</v>
      </c>
      <c r="I75" s="273"/>
    </row>
    <row r="76" spans="1:9" s="19" customFormat="1" ht="9" customHeight="1">
      <c r="A76" s="282" t="s">
        <v>385</v>
      </c>
      <c r="B76" s="21"/>
      <c r="C76" s="283">
        <v>1000000</v>
      </c>
      <c r="D76" s="283">
        <v>0</v>
      </c>
      <c r="E76" s="283">
        <v>1000000</v>
      </c>
      <c r="F76" s="283">
        <v>0</v>
      </c>
      <c r="G76" s="283">
        <v>0</v>
      </c>
      <c r="H76" s="272">
        <f t="shared" si="6"/>
        <v>1000000</v>
      </c>
      <c r="I76" s="273"/>
    </row>
    <row r="77" spans="1:9" s="19" customFormat="1" ht="9" customHeight="1">
      <c r="A77" s="282"/>
      <c r="B77" s="21"/>
      <c r="C77" s="283"/>
      <c r="D77" s="283"/>
      <c r="E77" s="283"/>
      <c r="F77" s="283"/>
      <c r="G77" s="283"/>
      <c r="H77" s="272">
        <f t="shared" si="6"/>
        <v>0</v>
      </c>
      <c r="I77" s="273"/>
    </row>
    <row r="78" spans="1:9" s="19" customFormat="1" ht="9" customHeight="1">
      <c r="A78" s="274" t="s">
        <v>386</v>
      </c>
      <c r="B78" s="21"/>
      <c r="C78" s="271">
        <v>0</v>
      </c>
      <c r="D78" s="271">
        <v>0</v>
      </c>
      <c r="E78" s="271">
        <v>0</v>
      </c>
      <c r="F78" s="271">
        <v>0</v>
      </c>
      <c r="G78" s="271">
        <v>0</v>
      </c>
      <c r="H78" s="272">
        <f t="shared" si="6"/>
        <v>0</v>
      </c>
      <c r="I78" s="273"/>
    </row>
    <row r="79" spans="1:9" s="19" customFormat="1" ht="9" customHeight="1">
      <c r="A79" s="274" t="s">
        <v>387</v>
      </c>
      <c r="B79" s="21"/>
      <c r="C79" s="275">
        <v>0</v>
      </c>
      <c r="D79" s="275">
        <v>0</v>
      </c>
      <c r="E79" s="275">
        <v>0</v>
      </c>
      <c r="F79" s="275">
        <v>0</v>
      </c>
      <c r="G79" s="275">
        <v>0</v>
      </c>
      <c r="H79" s="272">
        <f t="shared" si="6"/>
        <v>0</v>
      </c>
      <c r="I79" s="273"/>
    </row>
    <row r="80" spans="1:9" s="19" customFormat="1" ht="2.25" customHeight="1">
      <c r="A80" s="193"/>
      <c r="B80" s="21"/>
      <c r="C80" s="21"/>
      <c r="D80" s="21"/>
      <c r="E80" s="21"/>
      <c r="F80" s="21"/>
      <c r="G80" s="21"/>
      <c r="H80" s="22"/>
      <c r="I80" s="21"/>
    </row>
    <row r="81" spans="1:9" s="19" customFormat="1" ht="9" customHeight="1">
      <c r="A81" s="270" t="s">
        <v>388</v>
      </c>
      <c r="B81" s="21"/>
      <c r="C81" s="271">
        <f>SUM(C82:C84)</f>
        <v>2502194061.46</v>
      </c>
      <c r="D81" s="271">
        <f>SUM(D82:D84)</f>
        <v>805142.58</v>
      </c>
      <c r="E81" s="271">
        <f>SUM(E82:E84)</f>
        <v>2502999204.04</v>
      </c>
      <c r="F81" s="271">
        <f>SUM(F82:F84)</f>
        <v>667795797.02</v>
      </c>
      <c r="G81" s="271">
        <f>SUM(G82:G84)</f>
        <v>655879082.4399999</v>
      </c>
      <c r="H81" s="272">
        <f>SUM(H82:I84)</f>
        <v>1835203407.0200002</v>
      </c>
      <c r="I81" s="273"/>
    </row>
    <row r="82" spans="1:9" s="19" customFormat="1" ht="9" customHeight="1">
      <c r="A82" s="274" t="s">
        <v>389</v>
      </c>
      <c r="B82" s="21"/>
      <c r="C82" s="271">
        <v>2366606708</v>
      </c>
      <c r="D82" s="271">
        <v>0</v>
      </c>
      <c r="E82" s="271">
        <v>2366606708</v>
      </c>
      <c r="F82" s="271">
        <v>610264606.66</v>
      </c>
      <c r="G82" s="271">
        <v>603527796.05</v>
      </c>
      <c r="H82" s="272">
        <f>+E82-F82</f>
        <v>1756342101.3400002</v>
      </c>
      <c r="I82" s="273"/>
    </row>
    <row r="83" spans="1:9" s="19" customFormat="1" ht="9" customHeight="1">
      <c r="A83" s="274" t="s">
        <v>390</v>
      </c>
      <c r="B83" s="21"/>
      <c r="C83" s="271">
        <v>0</v>
      </c>
      <c r="D83" s="271">
        <v>0</v>
      </c>
      <c r="E83" s="271">
        <v>0</v>
      </c>
      <c r="F83" s="271">
        <v>0</v>
      </c>
      <c r="G83" s="271">
        <v>0</v>
      </c>
      <c r="H83" s="272">
        <f>+E83-F83</f>
        <v>0</v>
      </c>
      <c r="I83" s="273"/>
    </row>
    <row r="84" spans="1:9" s="19" customFormat="1" ht="9" customHeight="1">
      <c r="A84" s="274" t="s">
        <v>391</v>
      </c>
      <c r="B84" s="21"/>
      <c r="C84" s="271">
        <v>135587353.46</v>
      </c>
      <c r="D84" s="271">
        <v>805142.58</v>
      </c>
      <c r="E84" s="271">
        <v>136392496.04</v>
      </c>
      <c r="F84" s="271">
        <v>57531190.36</v>
      </c>
      <c r="G84" s="271">
        <v>52351286.39</v>
      </c>
      <c r="H84" s="272">
        <f>+E84-F84</f>
        <v>78861305.67999999</v>
      </c>
      <c r="I84" s="273"/>
    </row>
    <row r="85" spans="1:9" s="19" customFormat="1" ht="2.25" customHeight="1">
      <c r="A85" s="193"/>
      <c r="B85" s="21"/>
      <c r="C85" s="21"/>
      <c r="D85" s="21"/>
      <c r="E85" s="21"/>
      <c r="F85" s="21"/>
      <c r="G85" s="21"/>
      <c r="H85" s="22"/>
      <c r="I85" s="21"/>
    </row>
    <row r="86" spans="1:9" s="19" customFormat="1" ht="9" customHeight="1">
      <c r="A86" s="270" t="s">
        <v>392</v>
      </c>
      <c r="B86" s="21"/>
      <c r="C86" s="271">
        <f>SUM(C87:C93)</f>
        <v>491368660.05</v>
      </c>
      <c r="D86" s="271">
        <f>SUM(D87:D93)</f>
        <v>0</v>
      </c>
      <c r="E86" s="271">
        <f>SUM(E87:E93)</f>
        <v>491368660.05</v>
      </c>
      <c r="F86" s="271">
        <f>SUM(F87:F93)</f>
        <v>83484857.23</v>
      </c>
      <c r="G86" s="271">
        <f>SUM(G87:G93)</f>
        <v>83484857.23</v>
      </c>
      <c r="H86" s="272">
        <f>SUM(H87:I93)</f>
        <v>407883802.82</v>
      </c>
      <c r="I86" s="273"/>
    </row>
    <row r="87" spans="1:9" s="19" customFormat="1" ht="9" customHeight="1">
      <c r="A87" s="274" t="s">
        <v>393</v>
      </c>
      <c r="B87" s="21"/>
      <c r="C87" s="271">
        <v>8146059.61</v>
      </c>
      <c r="D87" s="271">
        <v>0</v>
      </c>
      <c r="E87" s="271">
        <v>8146059.61</v>
      </c>
      <c r="F87" s="271">
        <v>2605751.28</v>
      </c>
      <c r="G87" s="271">
        <v>2605751.28</v>
      </c>
      <c r="H87" s="272">
        <f aca="true" t="shared" si="7" ref="H87:H93">+E87-F87</f>
        <v>5540308.33</v>
      </c>
      <c r="I87" s="273"/>
    </row>
    <row r="88" spans="1:9" s="19" customFormat="1" ht="9" customHeight="1">
      <c r="A88" s="274" t="s">
        <v>394</v>
      </c>
      <c r="B88" s="21"/>
      <c r="C88" s="271">
        <v>482222600.44</v>
      </c>
      <c r="D88" s="271">
        <v>0</v>
      </c>
      <c r="E88" s="271">
        <v>482222600.44</v>
      </c>
      <c r="F88" s="271">
        <v>80879105.95</v>
      </c>
      <c r="G88" s="271">
        <v>80879105.95</v>
      </c>
      <c r="H88" s="272">
        <f t="shared" si="7"/>
        <v>401343494.49</v>
      </c>
      <c r="I88" s="273"/>
    </row>
    <row r="89" spans="1:9" s="19" customFormat="1" ht="9" customHeight="1">
      <c r="A89" s="274" t="s">
        <v>395</v>
      </c>
      <c r="B89" s="21"/>
      <c r="C89" s="271">
        <v>0</v>
      </c>
      <c r="D89" s="271">
        <v>0</v>
      </c>
      <c r="E89" s="271">
        <v>0</v>
      </c>
      <c r="F89" s="271">
        <v>0</v>
      </c>
      <c r="G89" s="271">
        <v>0</v>
      </c>
      <c r="H89" s="272">
        <f t="shared" si="7"/>
        <v>0</v>
      </c>
      <c r="I89" s="273"/>
    </row>
    <row r="90" spans="1:9" s="19" customFormat="1" ht="9" customHeight="1">
      <c r="A90" s="274" t="s">
        <v>396</v>
      </c>
      <c r="B90" s="21"/>
      <c r="C90" s="271">
        <v>0</v>
      </c>
      <c r="D90" s="271">
        <v>0</v>
      </c>
      <c r="E90" s="271">
        <v>0</v>
      </c>
      <c r="F90" s="271">
        <v>0</v>
      </c>
      <c r="G90" s="271">
        <v>0</v>
      </c>
      <c r="H90" s="272">
        <f t="shared" si="7"/>
        <v>0</v>
      </c>
      <c r="I90" s="273"/>
    </row>
    <row r="91" spans="1:9" s="19" customFormat="1" ht="9" customHeight="1">
      <c r="A91" s="274" t="s">
        <v>397</v>
      </c>
      <c r="B91" s="21"/>
      <c r="C91" s="271">
        <v>0</v>
      </c>
      <c r="D91" s="271">
        <v>0</v>
      </c>
      <c r="E91" s="271">
        <v>0</v>
      </c>
      <c r="F91" s="271">
        <v>0</v>
      </c>
      <c r="G91" s="271">
        <v>0</v>
      </c>
      <c r="H91" s="272">
        <f t="shared" si="7"/>
        <v>0</v>
      </c>
      <c r="I91" s="273"/>
    </row>
    <row r="92" spans="1:9" s="19" customFormat="1" ht="9" customHeight="1">
      <c r="A92" s="274" t="s">
        <v>398</v>
      </c>
      <c r="B92" s="21"/>
      <c r="C92" s="271">
        <v>0</v>
      </c>
      <c r="D92" s="271">
        <v>0</v>
      </c>
      <c r="E92" s="271">
        <v>0</v>
      </c>
      <c r="F92" s="271">
        <v>0</v>
      </c>
      <c r="G92" s="271">
        <v>0</v>
      </c>
      <c r="H92" s="272">
        <f t="shared" si="7"/>
        <v>0</v>
      </c>
      <c r="I92" s="273"/>
    </row>
    <row r="93" spans="1:9" s="19" customFormat="1" ht="9" customHeight="1">
      <c r="A93" s="274" t="s">
        <v>399</v>
      </c>
      <c r="B93" s="21"/>
      <c r="C93" s="271">
        <v>1000000</v>
      </c>
      <c r="D93" s="271">
        <v>0</v>
      </c>
      <c r="E93" s="271">
        <v>1000000</v>
      </c>
      <c r="F93" s="271">
        <v>0</v>
      </c>
      <c r="G93" s="271">
        <v>0</v>
      </c>
      <c r="H93" s="272">
        <f t="shared" si="7"/>
        <v>1000000</v>
      </c>
      <c r="I93" s="273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266" t="s">
        <v>400</v>
      </c>
      <c r="B96" s="4"/>
      <c r="C96" s="267">
        <f>+C98+C107+C118+C129+C141+C141+C152+C157+C167+C172</f>
        <v>11939720378</v>
      </c>
      <c r="D96" s="267">
        <f aca="true" t="shared" si="8" ref="D96:I96">+D98+D107+D118+D129+D141+D152+D157+D167+D172</f>
        <v>878054238.25</v>
      </c>
      <c r="E96" s="267">
        <f t="shared" si="8"/>
        <v>12817774616.25</v>
      </c>
      <c r="F96" s="267">
        <f t="shared" si="8"/>
        <v>2931024161.49</v>
      </c>
      <c r="G96" s="267">
        <f t="shared" si="8"/>
        <v>2885476844.8099995</v>
      </c>
      <c r="H96" s="268">
        <f t="shared" si="8"/>
        <v>9886750454.760002</v>
      </c>
      <c r="I96" s="269">
        <f t="shared" si="8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9" customFormat="1" ht="9" customHeight="1">
      <c r="A98" s="270" t="s">
        <v>328</v>
      </c>
      <c r="B98" s="21"/>
      <c r="C98" s="271">
        <f>SUM(C99:C105)</f>
        <v>17038806</v>
      </c>
      <c r="D98" s="271">
        <f>SUM(D99:D105)</f>
        <v>219335517</v>
      </c>
      <c r="E98" s="271">
        <f>SUM(E99:E105)</f>
        <v>236374323</v>
      </c>
      <c r="F98" s="271">
        <f>SUM(F99:F105)</f>
        <v>62009579</v>
      </c>
      <c r="G98" s="271">
        <f>SUM(G99:G105)</f>
        <v>62009579</v>
      </c>
      <c r="H98" s="272">
        <f>SUM(H99:I105)</f>
        <v>174364744</v>
      </c>
      <c r="I98" s="273"/>
    </row>
    <row r="99" spans="1:9" s="19" customFormat="1" ht="9" customHeight="1">
      <c r="A99" s="274" t="s">
        <v>329</v>
      </c>
      <c r="B99" s="21"/>
      <c r="C99" s="271">
        <v>10129418</v>
      </c>
      <c r="D99" s="271">
        <v>195775185.85</v>
      </c>
      <c r="E99" s="271">
        <v>205904603.85</v>
      </c>
      <c r="F99" s="271">
        <v>38449247.85</v>
      </c>
      <c r="G99" s="271">
        <v>38449247.85</v>
      </c>
      <c r="H99" s="272">
        <f aca="true" t="shared" si="9" ref="H99:H105">+E99-F99</f>
        <v>167455356</v>
      </c>
      <c r="I99" s="273"/>
    </row>
    <row r="100" spans="1:9" s="19" customFormat="1" ht="9" customHeight="1">
      <c r="A100" s="274" t="s">
        <v>330</v>
      </c>
      <c r="B100" s="21"/>
      <c r="C100" s="271">
        <v>120000</v>
      </c>
      <c r="D100" s="271">
        <v>36000</v>
      </c>
      <c r="E100" s="271">
        <v>156000</v>
      </c>
      <c r="F100" s="271">
        <v>36000</v>
      </c>
      <c r="G100" s="271">
        <v>36000</v>
      </c>
      <c r="H100" s="272">
        <f t="shared" si="9"/>
        <v>120000</v>
      </c>
      <c r="I100" s="273"/>
    </row>
    <row r="101" spans="1:9" s="19" customFormat="1" ht="9" customHeight="1">
      <c r="A101" s="274" t="s">
        <v>331</v>
      </c>
      <c r="B101" s="21"/>
      <c r="C101" s="271">
        <v>2370757</v>
      </c>
      <c r="D101" s="271">
        <v>622033.79</v>
      </c>
      <c r="E101" s="271">
        <v>2992790.79</v>
      </c>
      <c r="F101" s="271">
        <v>622033.79</v>
      </c>
      <c r="G101" s="271">
        <v>622033.79</v>
      </c>
      <c r="H101" s="272">
        <f t="shared" si="9"/>
        <v>2370757</v>
      </c>
      <c r="I101" s="273"/>
    </row>
    <row r="102" spans="1:9" s="19" customFormat="1" ht="9" customHeight="1">
      <c r="A102" s="274" t="s">
        <v>332</v>
      </c>
      <c r="B102" s="21"/>
      <c r="C102" s="271">
        <v>2999520</v>
      </c>
      <c r="D102" s="271">
        <v>3330</v>
      </c>
      <c r="E102" s="271">
        <v>3002850</v>
      </c>
      <c r="F102" s="271">
        <v>3330</v>
      </c>
      <c r="G102" s="271">
        <v>3330</v>
      </c>
      <c r="H102" s="272">
        <f t="shared" si="9"/>
        <v>2999520</v>
      </c>
      <c r="I102" s="273"/>
    </row>
    <row r="103" spans="1:9" s="19" customFormat="1" ht="9" customHeight="1">
      <c r="A103" s="274" t="s">
        <v>333</v>
      </c>
      <c r="B103" s="21"/>
      <c r="C103" s="271">
        <v>976696</v>
      </c>
      <c r="D103" s="271">
        <v>22270959.36</v>
      </c>
      <c r="E103" s="271">
        <v>23247655.36</v>
      </c>
      <c r="F103" s="271">
        <v>22270959.36</v>
      </c>
      <c r="G103" s="271">
        <v>22270959.36</v>
      </c>
      <c r="H103" s="272">
        <f t="shared" si="9"/>
        <v>976696</v>
      </c>
      <c r="I103" s="273"/>
    </row>
    <row r="104" spans="1:9" s="19" customFormat="1" ht="9" customHeight="1">
      <c r="A104" s="274" t="s">
        <v>334</v>
      </c>
      <c r="B104" s="21"/>
      <c r="C104" s="271">
        <v>0</v>
      </c>
      <c r="D104" s="271">
        <v>0</v>
      </c>
      <c r="E104" s="271">
        <v>0</v>
      </c>
      <c r="F104" s="271">
        <v>0</v>
      </c>
      <c r="G104" s="271">
        <v>0</v>
      </c>
      <c r="H104" s="272">
        <f t="shared" si="9"/>
        <v>0</v>
      </c>
      <c r="I104" s="273"/>
    </row>
    <row r="105" spans="1:9" s="19" customFormat="1" ht="9" customHeight="1">
      <c r="A105" s="274" t="s">
        <v>335</v>
      </c>
      <c r="B105" s="21"/>
      <c r="C105" s="271">
        <v>442415</v>
      </c>
      <c r="D105" s="271">
        <v>628008</v>
      </c>
      <c r="E105" s="271">
        <v>1070423</v>
      </c>
      <c r="F105" s="271">
        <v>628008</v>
      </c>
      <c r="G105" s="271">
        <v>628008</v>
      </c>
      <c r="H105" s="272">
        <f t="shared" si="9"/>
        <v>442415</v>
      </c>
      <c r="I105" s="273"/>
    </row>
    <row r="106" spans="1:9" s="19" customFormat="1" ht="3.75" customHeight="1">
      <c r="A106" s="193"/>
      <c r="B106" s="21"/>
      <c r="C106" s="21"/>
      <c r="D106" s="21"/>
      <c r="E106" s="21"/>
      <c r="F106" s="21"/>
      <c r="G106" s="21"/>
      <c r="H106" s="22"/>
      <c r="I106" s="21"/>
    </row>
    <row r="107" spans="1:9" s="19" customFormat="1" ht="9" customHeight="1">
      <c r="A107" s="270" t="s">
        <v>336</v>
      </c>
      <c r="B107" s="21"/>
      <c r="C107" s="271">
        <f aca="true" t="shared" si="10" ref="C107:I107">SUM(C108:C116)</f>
        <v>2874000</v>
      </c>
      <c r="D107" s="271">
        <f t="shared" si="10"/>
        <v>1606905.94</v>
      </c>
      <c r="E107" s="271">
        <f t="shared" si="10"/>
        <v>4480905.9399999995</v>
      </c>
      <c r="F107" s="271">
        <f t="shared" si="10"/>
        <v>1467506.0899999999</v>
      </c>
      <c r="G107" s="271">
        <f t="shared" si="10"/>
        <v>1432858.0899999999</v>
      </c>
      <c r="H107" s="272">
        <f t="shared" si="10"/>
        <v>3013399.85</v>
      </c>
      <c r="I107" s="273">
        <f t="shared" si="10"/>
        <v>0</v>
      </c>
    </row>
    <row r="108" spans="1:9" s="19" customFormat="1" ht="9.75" customHeight="1">
      <c r="A108" s="274" t="s">
        <v>337</v>
      </c>
      <c r="B108" s="21"/>
      <c r="C108" s="275">
        <v>27500</v>
      </c>
      <c r="D108" s="275">
        <v>111554.18</v>
      </c>
      <c r="E108" s="275">
        <v>139054.18</v>
      </c>
      <c r="F108" s="275">
        <v>51382.89</v>
      </c>
      <c r="G108" s="275">
        <v>51382.89</v>
      </c>
      <c r="H108" s="272">
        <f aca="true" t="shared" si="11" ref="H108:H116">+E108-F108</f>
        <v>87671.29</v>
      </c>
      <c r="I108" s="273"/>
    </row>
    <row r="109" spans="1:9" s="19" customFormat="1" ht="9" customHeight="1">
      <c r="A109" s="274" t="s">
        <v>338</v>
      </c>
      <c r="B109" s="21"/>
      <c r="C109" s="271">
        <v>2602500</v>
      </c>
      <c r="D109" s="271">
        <v>0</v>
      </c>
      <c r="E109" s="271">
        <v>2602500</v>
      </c>
      <c r="F109" s="271">
        <v>34648</v>
      </c>
      <c r="G109" s="271">
        <v>0</v>
      </c>
      <c r="H109" s="272">
        <f t="shared" si="11"/>
        <v>2567852</v>
      </c>
      <c r="I109" s="273"/>
    </row>
    <row r="110" spans="1:9" s="19" customFormat="1" ht="9" customHeight="1">
      <c r="A110" s="274" t="s">
        <v>339</v>
      </c>
      <c r="B110" s="21"/>
      <c r="C110" s="275">
        <v>0</v>
      </c>
      <c r="D110" s="275">
        <v>0</v>
      </c>
      <c r="E110" s="275">
        <v>0</v>
      </c>
      <c r="F110" s="275">
        <v>0</v>
      </c>
      <c r="G110" s="275">
        <v>0</v>
      </c>
      <c r="H110" s="272">
        <f t="shared" si="11"/>
        <v>0</v>
      </c>
      <c r="I110" s="273"/>
    </row>
    <row r="111" spans="1:9" s="19" customFormat="1" ht="9" customHeight="1">
      <c r="A111" s="274" t="s">
        <v>340</v>
      </c>
      <c r="B111" s="21"/>
      <c r="C111" s="271">
        <v>0</v>
      </c>
      <c r="D111" s="271">
        <v>542775.6</v>
      </c>
      <c r="E111" s="271">
        <v>542775.6</v>
      </c>
      <c r="F111" s="271">
        <v>542775.6</v>
      </c>
      <c r="G111" s="271">
        <v>542775.6</v>
      </c>
      <c r="H111" s="272">
        <f t="shared" si="11"/>
        <v>0</v>
      </c>
      <c r="I111" s="273"/>
    </row>
    <row r="112" spans="1:9" s="19" customFormat="1" ht="9" customHeight="1">
      <c r="A112" s="274" t="s">
        <v>341</v>
      </c>
      <c r="B112" s="21"/>
      <c r="C112" s="271">
        <v>0</v>
      </c>
      <c r="D112" s="271">
        <v>0</v>
      </c>
      <c r="E112" s="271">
        <v>0</v>
      </c>
      <c r="F112" s="271">
        <v>0</v>
      </c>
      <c r="G112" s="271">
        <v>0</v>
      </c>
      <c r="H112" s="272">
        <f t="shared" si="11"/>
        <v>0</v>
      </c>
      <c r="I112" s="273"/>
    </row>
    <row r="113" spans="1:9" s="19" customFormat="1" ht="9" customHeight="1">
      <c r="A113" s="274" t="s">
        <v>342</v>
      </c>
      <c r="B113" s="21"/>
      <c r="C113" s="271">
        <v>27500</v>
      </c>
      <c r="D113" s="271">
        <v>150000</v>
      </c>
      <c r="E113" s="271">
        <v>177500</v>
      </c>
      <c r="F113" s="271">
        <v>100000</v>
      </c>
      <c r="G113" s="271">
        <v>100000</v>
      </c>
      <c r="H113" s="272">
        <f t="shared" si="11"/>
        <v>77500</v>
      </c>
      <c r="I113" s="273"/>
    </row>
    <row r="114" spans="1:9" s="19" customFormat="1" ht="9" customHeight="1">
      <c r="A114" s="274" t="s">
        <v>343</v>
      </c>
      <c r="B114" s="21"/>
      <c r="C114" s="275">
        <v>216500</v>
      </c>
      <c r="D114" s="275">
        <v>701579.6</v>
      </c>
      <c r="E114" s="275">
        <v>918079.6</v>
      </c>
      <c r="F114" s="275">
        <v>701579.6</v>
      </c>
      <c r="G114" s="275">
        <v>701579.6</v>
      </c>
      <c r="H114" s="272">
        <f t="shared" si="11"/>
        <v>216500</v>
      </c>
      <c r="I114" s="273"/>
    </row>
    <row r="115" spans="1:9" s="19" customFormat="1" ht="9" customHeight="1">
      <c r="A115" s="274" t="s">
        <v>344</v>
      </c>
      <c r="B115" s="21"/>
      <c r="C115" s="271">
        <v>0</v>
      </c>
      <c r="D115" s="271">
        <v>0</v>
      </c>
      <c r="E115" s="271">
        <v>0</v>
      </c>
      <c r="F115" s="271">
        <v>0</v>
      </c>
      <c r="G115" s="271">
        <v>0</v>
      </c>
      <c r="H115" s="272">
        <f t="shared" si="11"/>
        <v>0</v>
      </c>
      <c r="I115" s="273"/>
    </row>
    <row r="116" spans="1:9" s="19" customFormat="1" ht="9" customHeight="1">
      <c r="A116" s="274" t="s">
        <v>345</v>
      </c>
      <c r="B116" s="21"/>
      <c r="C116" s="271">
        <v>0</v>
      </c>
      <c r="D116" s="271">
        <v>100996.56</v>
      </c>
      <c r="E116" s="271">
        <v>100996.56</v>
      </c>
      <c r="F116" s="271">
        <v>37120</v>
      </c>
      <c r="G116" s="271">
        <v>37120</v>
      </c>
      <c r="H116" s="272">
        <f t="shared" si="11"/>
        <v>63876.56</v>
      </c>
      <c r="I116" s="273"/>
    </row>
    <row r="117" spans="1:9" s="19" customFormat="1" ht="1.5" customHeight="1">
      <c r="A117" s="193"/>
      <c r="B117" s="21"/>
      <c r="C117" s="21"/>
      <c r="D117" s="21"/>
      <c r="E117" s="21"/>
      <c r="F117" s="21"/>
      <c r="G117" s="21"/>
      <c r="H117" s="22"/>
      <c r="I117" s="21"/>
    </row>
    <row r="118" spans="1:9" s="19" customFormat="1" ht="9" customHeight="1">
      <c r="A118" s="270" t="s">
        <v>346</v>
      </c>
      <c r="B118" s="21"/>
      <c r="C118" s="271">
        <f aca="true" t="shared" si="12" ref="C118:I118">SUM(C119:C127)</f>
        <v>146000</v>
      </c>
      <c r="D118" s="271">
        <f t="shared" si="12"/>
        <v>129523910</v>
      </c>
      <c r="E118" s="271">
        <f t="shared" si="12"/>
        <v>129669910</v>
      </c>
      <c r="F118" s="271">
        <f t="shared" si="12"/>
        <v>32426972.88</v>
      </c>
      <c r="G118" s="271">
        <f t="shared" si="12"/>
        <v>32426972.88</v>
      </c>
      <c r="H118" s="272">
        <f t="shared" si="12"/>
        <v>97242937.12</v>
      </c>
      <c r="I118" s="273">
        <f t="shared" si="12"/>
        <v>0</v>
      </c>
    </row>
    <row r="119" spans="1:9" s="19" customFormat="1" ht="9" customHeight="1">
      <c r="A119" s="274" t="s">
        <v>347</v>
      </c>
      <c r="B119" s="21"/>
      <c r="C119" s="271">
        <v>0</v>
      </c>
      <c r="D119" s="271">
        <v>0</v>
      </c>
      <c r="E119" s="271">
        <v>0</v>
      </c>
      <c r="F119" s="271">
        <v>0</v>
      </c>
      <c r="G119" s="271">
        <v>0</v>
      </c>
      <c r="H119" s="272">
        <f aca="true" t="shared" si="13" ref="H119:H127">+E119-F119</f>
        <v>0</v>
      </c>
      <c r="I119" s="273"/>
    </row>
    <row r="120" spans="1:9" s="19" customFormat="1" ht="9" customHeight="1">
      <c r="A120" s="274" t="s">
        <v>348</v>
      </c>
      <c r="B120" s="21"/>
      <c r="C120" s="271">
        <v>0</v>
      </c>
      <c r="D120" s="271">
        <v>0</v>
      </c>
      <c r="E120" s="271">
        <v>0</v>
      </c>
      <c r="F120" s="271">
        <v>0</v>
      </c>
      <c r="G120" s="271">
        <v>0</v>
      </c>
      <c r="H120" s="272">
        <f t="shared" si="13"/>
        <v>0</v>
      </c>
      <c r="I120" s="273"/>
    </row>
    <row r="121" spans="1:9" s="19" customFormat="1" ht="9" customHeight="1">
      <c r="A121" s="274" t="s">
        <v>349</v>
      </c>
      <c r="B121" s="21"/>
      <c r="C121" s="275">
        <v>50000</v>
      </c>
      <c r="D121" s="275">
        <v>162400</v>
      </c>
      <c r="E121" s="275">
        <v>212400</v>
      </c>
      <c r="F121" s="275">
        <v>64960</v>
      </c>
      <c r="G121" s="275">
        <v>64960</v>
      </c>
      <c r="H121" s="272">
        <f t="shared" si="13"/>
        <v>147440</v>
      </c>
      <c r="I121" s="273"/>
    </row>
    <row r="122" spans="1:9" s="19" customFormat="1" ht="9" customHeight="1">
      <c r="A122" s="274" t="s">
        <v>350</v>
      </c>
      <c r="B122" s="21"/>
      <c r="C122" s="271">
        <v>0</v>
      </c>
      <c r="D122" s="271">
        <v>6634.88</v>
      </c>
      <c r="E122" s="271">
        <v>6634.88</v>
      </c>
      <c r="F122" s="271">
        <v>6634.88</v>
      </c>
      <c r="G122" s="271">
        <v>6634.88</v>
      </c>
      <c r="H122" s="272">
        <f t="shared" si="13"/>
        <v>0</v>
      </c>
      <c r="I122" s="273"/>
    </row>
    <row r="123" spans="1:9" s="19" customFormat="1" ht="9" customHeight="1">
      <c r="A123" s="274" t="s">
        <v>351</v>
      </c>
      <c r="B123" s="21"/>
      <c r="C123" s="275">
        <v>0</v>
      </c>
      <c r="D123" s="275">
        <v>129331512</v>
      </c>
      <c r="E123" s="275">
        <v>129331512</v>
      </c>
      <c r="F123" s="275">
        <v>32355378</v>
      </c>
      <c r="G123" s="275">
        <v>32355378</v>
      </c>
      <c r="H123" s="272">
        <f t="shared" si="13"/>
        <v>96976134</v>
      </c>
      <c r="I123" s="273"/>
    </row>
    <row r="124" spans="1:9" s="19" customFormat="1" ht="9" customHeight="1">
      <c r="A124" s="274" t="s">
        <v>352</v>
      </c>
      <c r="B124" s="21"/>
      <c r="C124" s="271">
        <v>0</v>
      </c>
      <c r="D124" s="271">
        <v>0</v>
      </c>
      <c r="E124" s="271">
        <v>0</v>
      </c>
      <c r="F124" s="271">
        <v>0</v>
      </c>
      <c r="G124" s="271">
        <v>0</v>
      </c>
      <c r="H124" s="272">
        <f t="shared" si="13"/>
        <v>0</v>
      </c>
      <c r="I124" s="273"/>
    </row>
    <row r="125" spans="1:9" s="19" customFormat="1" ht="9" customHeight="1">
      <c r="A125" s="274" t="s">
        <v>353</v>
      </c>
      <c r="B125" s="21"/>
      <c r="C125" s="271">
        <v>21000</v>
      </c>
      <c r="D125" s="271">
        <v>23363.12</v>
      </c>
      <c r="E125" s="271">
        <v>44363.12</v>
      </c>
      <c r="F125" s="271">
        <v>0</v>
      </c>
      <c r="G125" s="271">
        <v>0</v>
      </c>
      <c r="H125" s="272">
        <f t="shared" si="13"/>
        <v>44363.12</v>
      </c>
      <c r="I125" s="273"/>
    </row>
    <row r="126" spans="1:9" s="19" customFormat="1" ht="9" customHeight="1">
      <c r="A126" s="274" t="s">
        <v>354</v>
      </c>
      <c r="B126" s="21"/>
      <c r="C126" s="271">
        <v>75000</v>
      </c>
      <c r="D126" s="271">
        <v>0</v>
      </c>
      <c r="E126" s="271">
        <v>75000</v>
      </c>
      <c r="F126" s="271">
        <v>0</v>
      </c>
      <c r="G126" s="271">
        <v>0</v>
      </c>
      <c r="H126" s="272">
        <f t="shared" si="13"/>
        <v>75000</v>
      </c>
      <c r="I126" s="273"/>
    </row>
    <row r="127" spans="1:9" s="19" customFormat="1" ht="9" customHeight="1">
      <c r="A127" s="274" t="s">
        <v>355</v>
      </c>
      <c r="B127" s="21"/>
      <c r="C127" s="271">
        <v>0</v>
      </c>
      <c r="D127" s="271">
        <v>0</v>
      </c>
      <c r="E127" s="271">
        <v>0</v>
      </c>
      <c r="F127" s="271">
        <v>0</v>
      </c>
      <c r="G127" s="271">
        <v>0</v>
      </c>
      <c r="H127" s="272">
        <f t="shared" si="13"/>
        <v>0</v>
      </c>
      <c r="I127" s="273"/>
    </row>
    <row r="128" spans="1:9" s="19" customFormat="1" ht="1.5" customHeight="1">
      <c r="A128" s="193"/>
      <c r="B128" s="21"/>
      <c r="C128" s="21"/>
      <c r="D128" s="21"/>
      <c r="E128" s="21"/>
      <c r="F128" s="21"/>
      <c r="G128" s="21"/>
      <c r="H128" s="22"/>
      <c r="I128" s="21"/>
    </row>
    <row r="129" spans="1:9" s="19" customFormat="1" ht="9" customHeight="1">
      <c r="A129" s="276" t="s">
        <v>356</v>
      </c>
      <c r="B129" s="21"/>
      <c r="C129" s="277">
        <f aca="true" t="shared" si="14" ref="C129:I129">SUM(C131:C139)</f>
        <v>9917491982</v>
      </c>
      <c r="D129" s="277">
        <f t="shared" si="14"/>
        <v>280917139.05</v>
      </c>
      <c r="E129" s="277">
        <f t="shared" si="14"/>
        <v>10198409121.05</v>
      </c>
      <c r="F129" s="277">
        <f t="shared" si="14"/>
        <v>2274954664.64</v>
      </c>
      <c r="G129" s="277">
        <f t="shared" si="14"/>
        <v>2232047747.24</v>
      </c>
      <c r="H129" s="278">
        <f t="shared" si="14"/>
        <v>7923454456.41</v>
      </c>
      <c r="I129" s="279">
        <f t="shared" si="14"/>
        <v>0</v>
      </c>
    </row>
    <row r="130" spans="1:9" s="19" customFormat="1" ht="9" customHeight="1">
      <c r="A130" s="276"/>
      <c r="B130" s="21"/>
      <c r="C130" s="277"/>
      <c r="D130" s="277"/>
      <c r="E130" s="277"/>
      <c r="F130" s="277"/>
      <c r="G130" s="277"/>
      <c r="H130" s="278"/>
      <c r="I130" s="279"/>
    </row>
    <row r="131" spans="1:9" s="19" customFormat="1" ht="9" customHeight="1">
      <c r="A131" s="274" t="s">
        <v>357</v>
      </c>
      <c r="B131" s="21"/>
      <c r="C131" s="275">
        <v>9717491982</v>
      </c>
      <c r="D131" s="275">
        <v>280849813.49</v>
      </c>
      <c r="E131" s="275">
        <v>9998341795.49</v>
      </c>
      <c r="F131" s="275">
        <v>2274887339.08</v>
      </c>
      <c r="G131" s="275">
        <v>2231980421.68</v>
      </c>
      <c r="H131" s="281">
        <v>7723454456.41</v>
      </c>
      <c r="I131" s="279"/>
    </row>
    <row r="132" spans="1:9" s="19" customFormat="1" ht="9" customHeight="1">
      <c r="A132" s="274" t="s">
        <v>358</v>
      </c>
      <c r="B132" s="21"/>
      <c r="C132" s="271">
        <v>0</v>
      </c>
      <c r="D132" s="271">
        <v>0</v>
      </c>
      <c r="E132" s="271">
        <v>0</v>
      </c>
      <c r="F132" s="271">
        <v>0</v>
      </c>
      <c r="G132" s="271">
        <v>0</v>
      </c>
      <c r="H132" s="272">
        <f aca="true" t="shared" si="15" ref="H132:H139">+E132-F132</f>
        <v>0</v>
      </c>
      <c r="I132" s="273"/>
    </row>
    <row r="133" spans="1:9" s="19" customFormat="1" ht="9" customHeight="1">
      <c r="A133" s="274" t="s">
        <v>359</v>
      </c>
      <c r="B133" s="21"/>
      <c r="C133" s="271">
        <v>0</v>
      </c>
      <c r="D133" s="271">
        <v>0</v>
      </c>
      <c r="E133" s="271">
        <v>0</v>
      </c>
      <c r="F133" s="271">
        <v>0</v>
      </c>
      <c r="G133" s="271">
        <v>0</v>
      </c>
      <c r="H133" s="272">
        <f t="shared" si="15"/>
        <v>0</v>
      </c>
      <c r="I133" s="273"/>
    </row>
    <row r="134" spans="1:9" s="19" customFormat="1" ht="9" customHeight="1">
      <c r="A134" s="274" t="s">
        <v>360</v>
      </c>
      <c r="B134" s="21"/>
      <c r="C134" s="271">
        <v>0</v>
      </c>
      <c r="D134" s="271">
        <v>67325.56</v>
      </c>
      <c r="E134" s="271">
        <v>67325.56</v>
      </c>
      <c r="F134" s="271">
        <v>67325.56</v>
      </c>
      <c r="G134" s="271">
        <v>67325.56</v>
      </c>
      <c r="H134" s="272">
        <f t="shared" si="15"/>
        <v>0</v>
      </c>
      <c r="I134" s="273"/>
    </row>
    <row r="135" spans="1:9" s="19" customFormat="1" ht="9" customHeight="1">
      <c r="A135" s="274" t="s">
        <v>361</v>
      </c>
      <c r="B135" s="21"/>
      <c r="C135" s="271">
        <v>200000000</v>
      </c>
      <c r="D135" s="271">
        <v>0</v>
      </c>
      <c r="E135" s="271">
        <v>200000000</v>
      </c>
      <c r="F135" s="271">
        <v>0</v>
      </c>
      <c r="G135" s="271">
        <v>0</v>
      </c>
      <c r="H135" s="272">
        <f t="shared" si="15"/>
        <v>200000000</v>
      </c>
      <c r="I135" s="273"/>
    </row>
    <row r="136" spans="1:9" s="19" customFormat="1" ht="9" customHeight="1">
      <c r="A136" s="274" t="s">
        <v>362</v>
      </c>
      <c r="B136" s="21"/>
      <c r="C136" s="275">
        <v>0</v>
      </c>
      <c r="D136" s="275">
        <v>0</v>
      </c>
      <c r="E136" s="275">
        <v>0</v>
      </c>
      <c r="F136" s="275">
        <v>0</v>
      </c>
      <c r="G136" s="275">
        <v>0</v>
      </c>
      <c r="H136" s="272">
        <f t="shared" si="15"/>
        <v>0</v>
      </c>
      <c r="I136" s="273"/>
    </row>
    <row r="137" spans="1:9" s="19" customFormat="1" ht="9" customHeight="1">
      <c r="A137" s="274" t="s">
        <v>363</v>
      </c>
      <c r="B137" s="21"/>
      <c r="C137" s="271">
        <v>0</v>
      </c>
      <c r="D137" s="271">
        <v>0</v>
      </c>
      <c r="E137" s="271">
        <v>0</v>
      </c>
      <c r="F137" s="271">
        <v>0</v>
      </c>
      <c r="G137" s="271">
        <v>0</v>
      </c>
      <c r="H137" s="272">
        <f t="shared" si="15"/>
        <v>0</v>
      </c>
      <c r="I137" s="273"/>
    </row>
    <row r="138" spans="1:9" s="19" customFormat="1" ht="9" customHeight="1">
      <c r="A138" s="274" t="s">
        <v>364</v>
      </c>
      <c r="B138" s="21"/>
      <c r="C138" s="271">
        <v>0</v>
      </c>
      <c r="D138" s="271">
        <v>0</v>
      </c>
      <c r="E138" s="271">
        <v>0</v>
      </c>
      <c r="F138" s="271">
        <v>0</v>
      </c>
      <c r="G138" s="271">
        <v>0</v>
      </c>
      <c r="H138" s="272">
        <f t="shared" si="15"/>
        <v>0</v>
      </c>
      <c r="I138" s="273"/>
    </row>
    <row r="139" spans="1:9" s="19" customFormat="1" ht="9" customHeight="1">
      <c r="A139" s="274" t="s">
        <v>365</v>
      </c>
      <c r="B139" s="21"/>
      <c r="C139" s="271">
        <v>0</v>
      </c>
      <c r="D139" s="271">
        <v>0</v>
      </c>
      <c r="E139" s="271">
        <v>0</v>
      </c>
      <c r="F139" s="271">
        <v>0</v>
      </c>
      <c r="G139" s="271">
        <v>0</v>
      </c>
      <c r="H139" s="272">
        <f t="shared" si="15"/>
        <v>0</v>
      </c>
      <c r="I139" s="273"/>
    </row>
    <row r="140" spans="1:9" s="19" customFormat="1" ht="1.5" customHeight="1">
      <c r="A140" s="193"/>
      <c r="B140" s="21"/>
      <c r="C140" s="21"/>
      <c r="D140" s="21"/>
      <c r="E140" s="21"/>
      <c r="F140" s="21"/>
      <c r="G140" s="21"/>
      <c r="H140" s="22"/>
      <c r="I140" s="21"/>
    </row>
    <row r="141" spans="1:9" s="19" customFormat="1" ht="9" customHeight="1">
      <c r="A141" s="280" t="s">
        <v>366</v>
      </c>
      <c r="B141" s="21"/>
      <c r="C141" s="271">
        <f aca="true" t="shared" si="16" ref="C141:I141">SUM(C142:C150)</f>
        <v>0</v>
      </c>
      <c r="D141" s="271">
        <f t="shared" si="16"/>
        <v>8141445.649999999</v>
      </c>
      <c r="E141" s="271">
        <f t="shared" si="16"/>
        <v>8141445.649999999</v>
      </c>
      <c r="F141" s="271">
        <f t="shared" si="16"/>
        <v>5633493.6</v>
      </c>
      <c r="G141" s="271">
        <f t="shared" si="16"/>
        <v>5633493.6</v>
      </c>
      <c r="H141" s="272">
        <f t="shared" si="16"/>
        <v>2507952.05</v>
      </c>
      <c r="I141" s="273">
        <f t="shared" si="16"/>
        <v>0</v>
      </c>
    </row>
    <row r="142" spans="1:9" s="19" customFormat="1" ht="9" customHeight="1">
      <c r="A142" s="274" t="s">
        <v>367</v>
      </c>
      <c r="B142" s="21"/>
      <c r="C142" s="271">
        <v>0</v>
      </c>
      <c r="D142" s="271">
        <v>232055.68</v>
      </c>
      <c r="E142" s="271">
        <v>232055.68</v>
      </c>
      <c r="F142" s="271">
        <v>92822.27</v>
      </c>
      <c r="G142" s="271">
        <v>92822.27</v>
      </c>
      <c r="H142" s="272">
        <f aca="true" t="shared" si="17" ref="H142:H150">+E142-F142</f>
        <v>139233.40999999997</v>
      </c>
      <c r="I142" s="273"/>
    </row>
    <row r="143" spans="1:9" s="19" customFormat="1" ht="9" customHeight="1">
      <c r="A143" s="274" t="s">
        <v>368</v>
      </c>
      <c r="B143" s="21"/>
      <c r="C143" s="271">
        <v>0</v>
      </c>
      <c r="D143" s="271">
        <v>0</v>
      </c>
      <c r="E143" s="271">
        <v>0</v>
      </c>
      <c r="F143" s="271">
        <v>0</v>
      </c>
      <c r="G143" s="271">
        <v>0</v>
      </c>
      <c r="H143" s="272">
        <f t="shared" si="17"/>
        <v>0</v>
      </c>
      <c r="I143" s="273"/>
    </row>
    <row r="144" spans="1:9" s="19" customFormat="1" ht="9" customHeight="1">
      <c r="A144" s="274" t="s">
        <v>369</v>
      </c>
      <c r="B144" s="21"/>
      <c r="C144" s="271">
        <v>0</v>
      </c>
      <c r="D144" s="271">
        <v>37120</v>
      </c>
      <c r="E144" s="271">
        <v>37120</v>
      </c>
      <c r="F144" s="271">
        <v>37120</v>
      </c>
      <c r="G144" s="271">
        <v>37120</v>
      </c>
      <c r="H144" s="272">
        <f t="shared" si="17"/>
        <v>0</v>
      </c>
      <c r="I144" s="273"/>
    </row>
    <row r="145" spans="1:9" s="19" customFormat="1" ht="9" customHeight="1">
      <c r="A145" s="274" t="s">
        <v>370</v>
      </c>
      <c r="B145" s="21"/>
      <c r="C145" s="271">
        <v>0</v>
      </c>
      <c r="D145" s="271">
        <v>0</v>
      </c>
      <c r="E145" s="271">
        <v>0</v>
      </c>
      <c r="F145" s="271">
        <v>0</v>
      </c>
      <c r="G145" s="271">
        <v>0</v>
      </c>
      <c r="H145" s="272">
        <f t="shared" si="17"/>
        <v>0</v>
      </c>
      <c r="I145" s="273"/>
    </row>
    <row r="146" spans="1:9" s="19" customFormat="1" ht="9" customHeight="1">
      <c r="A146" s="274" t="s">
        <v>371</v>
      </c>
      <c r="B146" s="21"/>
      <c r="C146" s="271">
        <v>0</v>
      </c>
      <c r="D146" s="271">
        <v>0</v>
      </c>
      <c r="E146" s="271">
        <v>0</v>
      </c>
      <c r="F146" s="271">
        <v>0</v>
      </c>
      <c r="G146" s="271">
        <v>0</v>
      </c>
      <c r="H146" s="272">
        <f t="shared" si="17"/>
        <v>0</v>
      </c>
      <c r="I146" s="273"/>
    </row>
    <row r="147" spans="1:9" s="19" customFormat="1" ht="9" customHeight="1">
      <c r="A147" s="274" t="s">
        <v>372</v>
      </c>
      <c r="B147" s="21"/>
      <c r="C147" s="271">
        <v>0</v>
      </c>
      <c r="D147" s="271">
        <v>7698269.97</v>
      </c>
      <c r="E147" s="271">
        <v>7698269.97</v>
      </c>
      <c r="F147" s="271">
        <v>5433951.33</v>
      </c>
      <c r="G147" s="271">
        <v>5433951.33</v>
      </c>
      <c r="H147" s="272">
        <f t="shared" si="17"/>
        <v>2264318.6399999997</v>
      </c>
      <c r="I147" s="273"/>
    </row>
    <row r="148" spans="1:9" s="19" customFormat="1" ht="9" customHeight="1">
      <c r="A148" s="274" t="s">
        <v>373</v>
      </c>
      <c r="B148" s="21"/>
      <c r="C148" s="271">
        <v>0</v>
      </c>
      <c r="D148" s="271">
        <v>0</v>
      </c>
      <c r="E148" s="271">
        <v>0</v>
      </c>
      <c r="F148" s="271">
        <v>0</v>
      </c>
      <c r="G148" s="271">
        <v>0</v>
      </c>
      <c r="H148" s="272">
        <f t="shared" si="17"/>
        <v>0</v>
      </c>
      <c r="I148" s="273"/>
    </row>
    <row r="149" spans="1:9" s="19" customFormat="1" ht="9" customHeight="1">
      <c r="A149" s="274" t="s">
        <v>374</v>
      </c>
      <c r="B149" s="21"/>
      <c r="C149" s="271">
        <v>0</v>
      </c>
      <c r="D149" s="271">
        <v>0</v>
      </c>
      <c r="E149" s="271">
        <v>0</v>
      </c>
      <c r="F149" s="271">
        <v>0</v>
      </c>
      <c r="G149" s="271">
        <v>0</v>
      </c>
      <c r="H149" s="272">
        <f t="shared" si="17"/>
        <v>0</v>
      </c>
      <c r="I149" s="273"/>
    </row>
    <row r="150" spans="1:9" s="19" customFormat="1" ht="9" customHeight="1">
      <c r="A150" s="274" t="s">
        <v>375</v>
      </c>
      <c r="B150" s="21"/>
      <c r="C150" s="271">
        <v>0</v>
      </c>
      <c r="D150" s="271">
        <v>174000</v>
      </c>
      <c r="E150" s="271">
        <v>174000</v>
      </c>
      <c r="F150" s="271">
        <v>69600</v>
      </c>
      <c r="G150" s="271">
        <v>69600</v>
      </c>
      <c r="H150" s="272">
        <f t="shared" si="17"/>
        <v>104400</v>
      </c>
      <c r="I150" s="273"/>
    </row>
    <row r="151" spans="1:9" s="19" customFormat="1" ht="1.5" customHeight="1">
      <c r="A151" s="193"/>
      <c r="B151" s="21"/>
      <c r="C151" s="21"/>
      <c r="D151" s="21"/>
      <c r="E151" s="21"/>
      <c r="F151" s="21"/>
      <c r="G151" s="21"/>
      <c r="H151" s="22"/>
      <c r="I151" s="21"/>
    </row>
    <row r="152" spans="1:9" s="19" customFormat="1" ht="9" customHeight="1">
      <c r="A152" s="270" t="s">
        <v>376</v>
      </c>
      <c r="B152" s="21"/>
      <c r="C152" s="271">
        <f aca="true" t="shared" si="18" ref="C152:I152">SUM(C153:C155)</f>
        <v>502519014</v>
      </c>
      <c r="D152" s="271">
        <f t="shared" si="18"/>
        <v>238529320.61</v>
      </c>
      <c r="E152" s="271">
        <f t="shared" si="18"/>
        <v>741048334.61</v>
      </c>
      <c r="F152" s="271">
        <f t="shared" si="18"/>
        <v>76843447.44</v>
      </c>
      <c r="G152" s="271">
        <f t="shared" si="18"/>
        <v>76843447.44</v>
      </c>
      <c r="H152" s="272">
        <f t="shared" si="18"/>
        <v>664204887.17</v>
      </c>
      <c r="I152" s="273">
        <f t="shared" si="18"/>
        <v>0</v>
      </c>
    </row>
    <row r="153" spans="1:9" s="19" customFormat="1" ht="9" customHeight="1">
      <c r="A153" s="274" t="s">
        <v>377</v>
      </c>
      <c r="B153" s="21"/>
      <c r="C153" s="271">
        <v>26282116</v>
      </c>
      <c r="D153" s="271">
        <v>181209803.78</v>
      </c>
      <c r="E153" s="271">
        <v>207491919.78</v>
      </c>
      <c r="F153" s="271">
        <v>76843447.44</v>
      </c>
      <c r="G153" s="271">
        <v>76843447.44</v>
      </c>
      <c r="H153" s="272">
        <f>+E153-F153</f>
        <v>130648472.34</v>
      </c>
      <c r="I153" s="273"/>
    </row>
    <row r="154" spans="1:9" s="19" customFormat="1" ht="9" customHeight="1">
      <c r="A154" s="274" t="s">
        <v>378</v>
      </c>
      <c r="B154" s="21"/>
      <c r="C154" s="271">
        <v>475236898</v>
      </c>
      <c r="D154" s="271">
        <v>57319516.83</v>
      </c>
      <c r="E154" s="271">
        <v>532556414.83</v>
      </c>
      <c r="F154" s="271">
        <v>0</v>
      </c>
      <c r="G154" s="271">
        <v>0</v>
      </c>
      <c r="H154" s="272">
        <f>+E154-F154</f>
        <v>532556414.83</v>
      </c>
      <c r="I154" s="273"/>
    </row>
    <row r="155" spans="1:9" s="19" customFormat="1" ht="9" customHeight="1">
      <c r="A155" s="274" t="s">
        <v>379</v>
      </c>
      <c r="B155" s="21"/>
      <c r="C155" s="271">
        <v>1000000</v>
      </c>
      <c r="D155" s="271">
        <v>0</v>
      </c>
      <c r="E155" s="271">
        <v>1000000</v>
      </c>
      <c r="F155" s="271">
        <v>0</v>
      </c>
      <c r="G155" s="271">
        <v>0</v>
      </c>
      <c r="H155" s="272">
        <f>+E155-F155</f>
        <v>1000000</v>
      </c>
      <c r="I155" s="273"/>
    </row>
    <row r="156" spans="1:9" s="19" customFormat="1" ht="2.25" customHeight="1">
      <c r="A156" s="193"/>
      <c r="B156" s="21"/>
      <c r="C156" s="21"/>
      <c r="D156" s="21"/>
      <c r="E156" s="21"/>
      <c r="F156" s="21"/>
      <c r="G156" s="21"/>
      <c r="H156" s="22"/>
      <c r="I156" s="21"/>
    </row>
    <row r="157" spans="1:9" s="19" customFormat="1" ht="9" customHeight="1">
      <c r="A157" s="280" t="s">
        <v>380</v>
      </c>
      <c r="B157" s="21"/>
      <c r="C157" s="271">
        <f aca="true" t="shared" si="19" ref="C157:I157">SUM(C158:C165)</f>
        <v>0</v>
      </c>
      <c r="D157" s="271">
        <f t="shared" si="19"/>
        <v>0</v>
      </c>
      <c r="E157" s="271">
        <f t="shared" si="19"/>
        <v>0</v>
      </c>
      <c r="F157" s="271">
        <f t="shared" si="19"/>
        <v>0</v>
      </c>
      <c r="G157" s="271">
        <f t="shared" si="19"/>
        <v>0</v>
      </c>
      <c r="H157" s="272">
        <f t="shared" si="19"/>
        <v>0</v>
      </c>
      <c r="I157" s="273">
        <f t="shared" si="19"/>
        <v>0</v>
      </c>
    </row>
    <row r="158" spans="1:9" s="19" customFormat="1" ht="9" customHeight="1">
      <c r="A158" s="274" t="s">
        <v>381</v>
      </c>
      <c r="B158" s="21"/>
      <c r="C158" s="271">
        <v>0</v>
      </c>
      <c r="D158" s="271">
        <v>0</v>
      </c>
      <c r="E158" s="271">
        <v>0</v>
      </c>
      <c r="F158" s="271">
        <v>0</v>
      </c>
      <c r="G158" s="271">
        <v>0</v>
      </c>
      <c r="H158" s="272">
        <f aca="true" t="shared" si="20" ref="H158:H165">+E158-F158</f>
        <v>0</v>
      </c>
      <c r="I158" s="273"/>
    </row>
    <row r="159" spans="1:9" s="19" customFormat="1" ht="9" customHeight="1">
      <c r="A159" s="274" t="s">
        <v>382</v>
      </c>
      <c r="B159" s="21"/>
      <c r="C159" s="271">
        <v>0</v>
      </c>
      <c r="D159" s="271">
        <v>0</v>
      </c>
      <c r="E159" s="271">
        <v>0</v>
      </c>
      <c r="F159" s="271">
        <v>0</v>
      </c>
      <c r="G159" s="271">
        <v>0</v>
      </c>
      <c r="H159" s="272">
        <f t="shared" si="20"/>
        <v>0</v>
      </c>
      <c r="I159" s="273"/>
    </row>
    <row r="160" spans="1:9" s="19" customFormat="1" ht="9" customHeight="1">
      <c r="A160" s="274" t="s">
        <v>383</v>
      </c>
      <c r="B160" s="21"/>
      <c r="C160" s="271">
        <v>0</v>
      </c>
      <c r="D160" s="271">
        <v>0</v>
      </c>
      <c r="E160" s="271">
        <v>0</v>
      </c>
      <c r="F160" s="271">
        <v>0</v>
      </c>
      <c r="G160" s="271">
        <v>0</v>
      </c>
      <c r="H160" s="272">
        <f t="shared" si="20"/>
        <v>0</v>
      </c>
      <c r="I160" s="273"/>
    </row>
    <row r="161" spans="1:9" s="19" customFormat="1" ht="9" customHeight="1">
      <c r="A161" s="274" t="s">
        <v>384</v>
      </c>
      <c r="B161" s="21"/>
      <c r="C161" s="271">
        <v>0</v>
      </c>
      <c r="D161" s="271">
        <v>0</v>
      </c>
      <c r="E161" s="271">
        <v>0</v>
      </c>
      <c r="F161" s="271">
        <v>0</v>
      </c>
      <c r="G161" s="271">
        <v>0</v>
      </c>
      <c r="H161" s="272">
        <f t="shared" si="20"/>
        <v>0</v>
      </c>
      <c r="I161" s="273"/>
    </row>
    <row r="162" spans="1:9" s="19" customFormat="1" ht="9" customHeight="1">
      <c r="A162" s="282" t="s">
        <v>385</v>
      </c>
      <c r="B162" s="21"/>
      <c r="C162" s="277">
        <v>0</v>
      </c>
      <c r="D162" s="277">
        <v>0</v>
      </c>
      <c r="E162" s="277">
        <v>0</v>
      </c>
      <c r="F162" s="277">
        <v>0</v>
      </c>
      <c r="G162" s="277">
        <v>0</v>
      </c>
      <c r="H162" s="272">
        <f t="shared" si="20"/>
        <v>0</v>
      </c>
      <c r="I162" s="273"/>
    </row>
    <row r="163" spans="1:9" s="19" customFormat="1" ht="9" customHeight="1">
      <c r="A163" s="282"/>
      <c r="B163" s="21"/>
      <c r="C163" s="277"/>
      <c r="D163" s="277"/>
      <c r="E163" s="277"/>
      <c r="F163" s="277"/>
      <c r="G163" s="277"/>
      <c r="H163" s="272">
        <f t="shared" si="20"/>
        <v>0</v>
      </c>
      <c r="I163" s="273"/>
    </row>
    <row r="164" spans="1:9" s="19" customFormat="1" ht="9" customHeight="1">
      <c r="A164" s="274" t="s">
        <v>386</v>
      </c>
      <c r="B164" s="21"/>
      <c r="C164" s="271">
        <v>0</v>
      </c>
      <c r="D164" s="271">
        <v>0</v>
      </c>
      <c r="E164" s="271">
        <v>0</v>
      </c>
      <c r="F164" s="271">
        <v>0</v>
      </c>
      <c r="G164" s="271">
        <v>0</v>
      </c>
      <c r="H164" s="272">
        <f t="shared" si="20"/>
        <v>0</v>
      </c>
      <c r="I164" s="273"/>
    </row>
    <row r="165" spans="1:9" s="19" customFormat="1" ht="9" customHeight="1">
      <c r="A165" s="274" t="s">
        <v>387</v>
      </c>
      <c r="B165" s="21"/>
      <c r="C165" s="275">
        <v>0</v>
      </c>
      <c r="D165" s="275">
        <v>0</v>
      </c>
      <c r="E165" s="275">
        <v>0</v>
      </c>
      <c r="F165" s="275">
        <v>0</v>
      </c>
      <c r="G165" s="275">
        <v>0</v>
      </c>
      <c r="H165" s="272">
        <f t="shared" si="20"/>
        <v>0</v>
      </c>
      <c r="I165" s="273"/>
    </row>
    <row r="166" spans="1:9" s="19" customFormat="1" ht="1.5" customHeight="1">
      <c r="A166" s="193"/>
      <c r="B166" s="21"/>
      <c r="C166" s="21"/>
      <c r="D166" s="21"/>
      <c r="E166" s="21"/>
      <c r="F166" s="21"/>
      <c r="G166" s="21"/>
      <c r="H166" s="22"/>
      <c r="I166" s="21"/>
    </row>
    <row r="167" spans="1:9" s="19" customFormat="1" ht="9" customHeight="1">
      <c r="A167" s="270" t="s">
        <v>388</v>
      </c>
      <c r="B167" s="21"/>
      <c r="C167" s="271">
        <f aca="true" t="shared" si="21" ref="C167:I167">SUM(C168:C170)</f>
        <v>1412555803</v>
      </c>
      <c r="D167" s="271">
        <f t="shared" si="21"/>
        <v>0</v>
      </c>
      <c r="E167" s="271">
        <f t="shared" si="21"/>
        <v>1412555803</v>
      </c>
      <c r="F167" s="271">
        <f t="shared" si="21"/>
        <v>442794617.04</v>
      </c>
      <c r="G167" s="271">
        <f t="shared" si="21"/>
        <v>442794617.04</v>
      </c>
      <c r="H167" s="272">
        <f t="shared" si="21"/>
        <v>969761185.96</v>
      </c>
      <c r="I167" s="273">
        <f t="shared" si="21"/>
        <v>0</v>
      </c>
    </row>
    <row r="168" spans="1:9" s="19" customFormat="1" ht="9" customHeight="1">
      <c r="A168" s="274" t="s">
        <v>389</v>
      </c>
      <c r="B168" s="21"/>
      <c r="C168" s="271">
        <v>0</v>
      </c>
      <c r="D168" s="271">
        <v>0</v>
      </c>
      <c r="E168" s="271">
        <v>0</v>
      </c>
      <c r="F168" s="271">
        <v>0</v>
      </c>
      <c r="G168" s="271">
        <v>0</v>
      </c>
      <c r="H168" s="272">
        <f>+E168-F168</f>
        <v>0</v>
      </c>
      <c r="I168" s="273"/>
    </row>
    <row r="169" spans="1:9" s="19" customFormat="1" ht="9" customHeight="1">
      <c r="A169" s="274" t="s">
        <v>390</v>
      </c>
      <c r="B169" s="21"/>
      <c r="C169" s="271">
        <v>1397555803</v>
      </c>
      <c r="D169" s="271">
        <v>0</v>
      </c>
      <c r="E169" s="271">
        <v>1397555803</v>
      </c>
      <c r="F169" s="271">
        <v>442794617.04</v>
      </c>
      <c r="G169" s="271">
        <v>442794617.04</v>
      </c>
      <c r="H169" s="272">
        <f>+E169-F169</f>
        <v>954761185.96</v>
      </c>
      <c r="I169" s="273"/>
    </row>
    <row r="170" spans="1:9" s="19" customFormat="1" ht="9" customHeight="1">
      <c r="A170" s="274" t="s">
        <v>391</v>
      </c>
      <c r="B170" s="21"/>
      <c r="C170" s="271">
        <v>15000000</v>
      </c>
      <c r="D170" s="271">
        <v>0</v>
      </c>
      <c r="E170" s="271">
        <v>15000000</v>
      </c>
      <c r="F170" s="271">
        <v>0</v>
      </c>
      <c r="G170" s="271">
        <v>0</v>
      </c>
      <c r="H170" s="272">
        <f>+E170-F170</f>
        <v>15000000</v>
      </c>
      <c r="I170" s="273"/>
    </row>
    <row r="171" spans="1:9" s="19" customFormat="1" ht="1.5" customHeight="1">
      <c r="A171" s="193"/>
      <c r="B171" s="21"/>
      <c r="C171" s="21"/>
      <c r="D171" s="21"/>
      <c r="E171" s="21"/>
      <c r="F171" s="21"/>
      <c r="G171" s="21"/>
      <c r="H171" s="22"/>
      <c r="I171" s="21"/>
    </row>
    <row r="172" spans="1:9" s="19" customFormat="1" ht="9" customHeight="1">
      <c r="A172" s="270" t="s">
        <v>392</v>
      </c>
      <c r="B172" s="21"/>
      <c r="C172" s="271">
        <f aca="true" t="shared" si="22" ref="C172:I172">SUM(C173:C179)</f>
        <v>87094773</v>
      </c>
      <c r="D172" s="271">
        <f t="shared" si="22"/>
        <v>0</v>
      </c>
      <c r="E172" s="271">
        <f t="shared" si="22"/>
        <v>87094773</v>
      </c>
      <c r="F172" s="271">
        <f t="shared" si="22"/>
        <v>34893880.8</v>
      </c>
      <c r="G172" s="271">
        <f t="shared" si="22"/>
        <v>32288129.52</v>
      </c>
      <c r="H172" s="272">
        <f t="shared" si="22"/>
        <v>52200892.2</v>
      </c>
      <c r="I172" s="273">
        <f t="shared" si="22"/>
        <v>0</v>
      </c>
    </row>
    <row r="173" spans="1:9" s="19" customFormat="1" ht="9" customHeight="1">
      <c r="A173" s="274" t="s">
        <v>393</v>
      </c>
      <c r="B173" s="21"/>
      <c r="C173" s="271">
        <v>31713056</v>
      </c>
      <c r="D173" s="271">
        <v>0</v>
      </c>
      <c r="E173" s="271">
        <v>31713056</v>
      </c>
      <c r="F173" s="271">
        <v>7795905.73</v>
      </c>
      <c r="G173" s="271">
        <v>5190154.45</v>
      </c>
      <c r="H173" s="272">
        <f aca="true" t="shared" si="23" ref="H173:H179">+E173-F173</f>
        <v>23917150.27</v>
      </c>
      <c r="I173" s="273"/>
    </row>
    <row r="174" spans="1:9" s="19" customFormat="1" ht="9" customHeight="1">
      <c r="A174" s="274" t="s">
        <v>394</v>
      </c>
      <c r="B174" s="21"/>
      <c r="C174" s="271">
        <v>55381717</v>
      </c>
      <c r="D174" s="271">
        <v>0</v>
      </c>
      <c r="E174" s="271">
        <v>55381717</v>
      </c>
      <c r="F174" s="271">
        <v>27097975.07</v>
      </c>
      <c r="G174" s="271">
        <v>27097975.07</v>
      </c>
      <c r="H174" s="272">
        <f t="shared" si="23"/>
        <v>28283741.93</v>
      </c>
      <c r="I174" s="273"/>
    </row>
    <row r="175" spans="1:9" s="19" customFormat="1" ht="9" customHeight="1">
      <c r="A175" s="274" t="s">
        <v>395</v>
      </c>
      <c r="B175" s="21"/>
      <c r="C175" s="271">
        <v>0</v>
      </c>
      <c r="D175" s="271">
        <v>0</v>
      </c>
      <c r="E175" s="271">
        <v>0</v>
      </c>
      <c r="F175" s="271">
        <v>0</v>
      </c>
      <c r="G175" s="271">
        <v>0</v>
      </c>
      <c r="H175" s="272">
        <f t="shared" si="23"/>
        <v>0</v>
      </c>
      <c r="I175" s="273"/>
    </row>
    <row r="176" spans="1:9" s="19" customFormat="1" ht="9" customHeight="1">
      <c r="A176" s="274" t="s">
        <v>396</v>
      </c>
      <c r="B176" s="21"/>
      <c r="C176" s="271">
        <v>0</v>
      </c>
      <c r="D176" s="271">
        <v>0</v>
      </c>
      <c r="E176" s="271">
        <v>0</v>
      </c>
      <c r="F176" s="271">
        <v>0</v>
      </c>
      <c r="G176" s="271">
        <v>0</v>
      </c>
      <c r="H176" s="272">
        <f t="shared" si="23"/>
        <v>0</v>
      </c>
      <c r="I176" s="273"/>
    </row>
    <row r="177" spans="1:9" s="19" customFormat="1" ht="9" customHeight="1">
      <c r="A177" s="274" t="s">
        <v>397</v>
      </c>
      <c r="B177" s="21"/>
      <c r="C177" s="271">
        <v>0</v>
      </c>
      <c r="D177" s="271">
        <v>0</v>
      </c>
      <c r="E177" s="271">
        <v>0</v>
      </c>
      <c r="F177" s="271">
        <v>0</v>
      </c>
      <c r="G177" s="271">
        <v>0</v>
      </c>
      <c r="H177" s="272">
        <f t="shared" si="23"/>
        <v>0</v>
      </c>
      <c r="I177" s="273"/>
    </row>
    <row r="178" spans="1:9" s="19" customFormat="1" ht="9" customHeight="1">
      <c r="A178" s="274" t="s">
        <v>398</v>
      </c>
      <c r="B178" s="21"/>
      <c r="C178" s="271">
        <v>0</v>
      </c>
      <c r="D178" s="271">
        <v>0</v>
      </c>
      <c r="E178" s="271">
        <v>0</v>
      </c>
      <c r="F178" s="271">
        <v>0</v>
      </c>
      <c r="G178" s="271">
        <v>0</v>
      </c>
      <c r="H178" s="272">
        <f t="shared" si="23"/>
        <v>0</v>
      </c>
      <c r="I178" s="273"/>
    </row>
    <row r="179" spans="1:9" s="19" customFormat="1" ht="9" customHeight="1">
      <c r="A179" s="274" t="s">
        <v>399</v>
      </c>
      <c r="B179" s="21"/>
      <c r="C179" s="271">
        <v>0</v>
      </c>
      <c r="D179" s="271">
        <v>0</v>
      </c>
      <c r="E179" s="271">
        <v>0</v>
      </c>
      <c r="F179" s="271">
        <v>0</v>
      </c>
      <c r="G179" s="271">
        <v>0</v>
      </c>
      <c r="H179" s="272">
        <f t="shared" si="23"/>
        <v>0</v>
      </c>
      <c r="I179" s="273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266" t="s">
        <v>401</v>
      </c>
      <c r="B182" s="4"/>
      <c r="C182" s="267">
        <f aca="true" t="shared" si="24" ref="C182:I182">+C10+C96</f>
        <v>23223128209</v>
      </c>
      <c r="D182" s="267">
        <f t="shared" si="24"/>
        <v>879859380.83</v>
      </c>
      <c r="E182" s="267">
        <f t="shared" si="24"/>
        <v>24102987589.83</v>
      </c>
      <c r="F182" s="267">
        <f t="shared" si="24"/>
        <v>5387453793.959999</v>
      </c>
      <c r="G182" s="267">
        <f t="shared" si="24"/>
        <v>5262190380.32</v>
      </c>
      <c r="H182" s="268">
        <f t="shared" si="24"/>
        <v>18715533795.870003</v>
      </c>
      <c r="I182" s="269">
        <f t="shared" si="24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2"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  <mergeCell ref="H175:I175"/>
    <mergeCell ref="H162:I162"/>
    <mergeCell ref="H163:I163"/>
    <mergeCell ref="H164:I164"/>
    <mergeCell ref="H165:I165"/>
    <mergeCell ref="H167:I167"/>
    <mergeCell ref="H168:I168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G162:G163"/>
    <mergeCell ref="H150:I150"/>
    <mergeCell ref="H152:I152"/>
    <mergeCell ref="H153:I153"/>
    <mergeCell ref="H154:I154"/>
    <mergeCell ref="H155:I155"/>
    <mergeCell ref="H157:I157"/>
    <mergeCell ref="H144:I144"/>
    <mergeCell ref="H145:I145"/>
    <mergeCell ref="H146:I146"/>
    <mergeCell ref="H147:I147"/>
    <mergeCell ref="H148:I148"/>
    <mergeCell ref="H149:I149"/>
    <mergeCell ref="H137:I137"/>
    <mergeCell ref="H138:I138"/>
    <mergeCell ref="H139:I139"/>
    <mergeCell ref="H141:I141"/>
    <mergeCell ref="H142:I142"/>
    <mergeCell ref="H143:I143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8661417322834646" bottom="0.7874015748031497" header="0" footer="0"/>
  <pageSetup fitToHeight="0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4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55" t="s">
        <v>402</v>
      </c>
      <c r="B1" s="195"/>
      <c r="C1" s="195"/>
      <c r="D1" s="195"/>
      <c r="E1" s="195"/>
      <c r="F1" s="195"/>
      <c r="G1" s="195"/>
      <c r="H1" s="195"/>
      <c r="I1" s="196"/>
    </row>
    <row r="2" spans="1:9" ht="11.25" customHeight="1">
      <c r="A2" s="197"/>
      <c r="B2" s="198"/>
      <c r="C2" s="198"/>
      <c r="D2" s="198"/>
      <c r="E2" s="198"/>
      <c r="F2" s="198"/>
      <c r="G2" s="198"/>
      <c r="H2" s="198"/>
      <c r="I2" s="199"/>
    </row>
    <row r="3" spans="1:9" ht="11.25" customHeight="1">
      <c r="A3" s="197"/>
      <c r="B3" s="198"/>
      <c r="C3" s="198"/>
      <c r="D3" s="198"/>
      <c r="E3" s="198"/>
      <c r="F3" s="198"/>
      <c r="G3" s="198"/>
      <c r="H3" s="198"/>
      <c r="I3" s="199"/>
    </row>
    <row r="4" spans="1:9" ht="11.25" customHeight="1">
      <c r="A4" s="197"/>
      <c r="B4" s="198"/>
      <c r="C4" s="198"/>
      <c r="D4" s="198"/>
      <c r="E4" s="198"/>
      <c r="F4" s="198"/>
      <c r="G4" s="198"/>
      <c r="H4" s="198"/>
      <c r="I4" s="199"/>
    </row>
    <row r="5" spans="1:9" ht="17.25" customHeight="1">
      <c r="A5" s="200"/>
      <c r="B5" s="201"/>
      <c r="C5" s="201"/>
      <c r="D5" s="201"/>
      <c r="E5" s="201"/>
      <c r="F5" s="201"/>
      <c r="G5" s="201"/>
      <c r="H5" s="201"/>
      <c r="I5" s="202"/>
    </row>
    <row r="6" spans="1:9" ht="12.75">
      <c r="A6" s="256" t="s">
        <v>0</v>
      </c>
      <c r="B6" s="257"/>
      <c r="C6" s="258" t="s">
        <v>322</v>
      </c>
      <c r="D6" s="258"/>
      <c r="E6" s="258"/>
      <c r="F6" s="258"/>
      <c r="G6" s="258"/>
      <c r="H6" s="259" t="s">
        <v>323</v>
      </c>
      <c r="I6" s="259"/>
    </row>
    <row r="7" spans="1:9" ht="12.75">
      <c r="A7" s="260"/>
      <c r="B7" s="261"/>
      <c r="C7" s="262" t="s">
        <v>324</v>
      </c>
      <c r="D7" s="258" t="s">
        <v>325</v>
      </c>
      <c r="E7" s="262" t="s">
        <v>326</v>
      </c>
      <c r="F7" s="262" t="s">
        <v>215</v>
      </c>
      <c r="G7" s="262" t="s">
        <v>232</v>
      </c>
      <c r="H7" s="259"/>
      <c r="I7" s="259"/>
    </row>
    <row r="8" spans="1:9" ht="12.75">
      <c r="A8" s="263"/>
      <c r="B8" s="264"/>
      <c r="C8" s="265"/>
      <c r="D8" s="258"/>
      <c r="E8" s="265"/>
      <c r="F8" s="265"/>
      <c r="G8" s="265"/>
      <c r="H8" s="259"/>
      <c r="I8" s="259"/>
    </row>
    <row r="9" spans="1:9" ht="2.25" customHeight="1">
      <c r="A9" s="110"/>
      <c r="B9" s="111"/>
      <c r="C9" s="111"/>
      <c r="D9" s="111"/>
      <c r="E9" s="111"/>
      <c r="F9" s="111"/>
      <c r="G9" s="111"/>
      <c r="H9" s="191"/>
      <c r="I9" s="111"/>
    </row>
    <row r="10" spans="1:9" ht="9" customHeight="1">
      <c r="A10" s="76" t="s">
        <v>403</v>
      </c>
      <c r="B10" s="4"/>
      <c r="C10" s="77">
        <f aca="true" t="shared" si="0" ref="C10:I10">+C11+C13+C29+C30+C31</f>
        <v>11283407831</v>
      </c>
      <c r="D10" s="77">
        <f t="shared" si="0"/>
        <v>1805142.5799999982</v>
      </c>
      <c r="E10" s="77">
        <f t="shared" si="0"/>
        <v>11285212973.579998</v>
      </c>
      <c r="F10" s="77">
        <f t="shared" si="0"/>
        <v>2456429632.47</v>
      </c>
      <c r="G10" s="77">
        <f t="shared" si="0"/>
        <v>2376713535.5099998</v>
      </c>
      <c r="H10" s="284">
        <f t="shared" si="0"/>
        <v>8828783341.109999</v>
      </c>
      <c r="I10" s="285">
        <f t="shared" si="0"/>
        <v>0</v>
      </c>
    </row>
    <row r="11" spans="1:9" ht="9" customHeight="1">
      <c r="A11" s="80" t="s">
        <v>404</v>
      </c>
      <c r="B11" s="4"/>
      <c r="C11" s="81">
        <v>337168852.5</v>
      </c>
      <c r="D11" s="81">
        <v>0</v>
      </c>
      <c r="E11" s="81">
        <v>337168852.5</v>
      </c>
      <c r="F11" s="81">
        <v>91443162</v>
      </c>
      <c r="G11" s="81">
        <v>89257725</v>
      </c>
      <c r="H11" s="286">
        <f>+E11-F11</f>
        <v>245725690.5</v>
      </c>
      <c r="I11" s="287"/>
    </row>
    <row r="12" spans="1:9" ht="2.25" customHeight="1">
      <c r="A12" s="249"/>
      <c r="B12" s="4"/>
      <c r="C12" s="4"/>
      <c r="D12" s="4"/>
      <c r="E12" s="4"/>
      <c r="F12" s="4"/>
      <c r="G12" s="4"/>
      <c r="H12" s="286">
        <f aca="true" t="shared" si="1" ref="H12:H31">+E12-F12</f>
        <v>0</v>
      </c>
      <c r="I12" s="287"/>
    </row>
    <row r="13" spans="1:9" s="19" customFormat="1" ht="9" customHeight="1">
      <c r="A13" s="80" t="s">
        <v>405</v>
      </c>
      <c r="B13" s="21"/>
      <c r="C13" s="81">
        <f>SUM(C14:C28)</f>
        <v>7334805344.18</v>
      </c>
      <c r="D13" s="81">
        <f>SUM(D14:D28)</f>
        <v>1805142.5799999982</v>
      </c>
      <c r="E13" s="81">
        <f>SUM(E14:E28)</f>
        <v>7336610486.759998</v>
      </c>
      <c r="F13" s="81">
        <f>SUM(F14:F28)</f>
        <v>1375834828.2299998</v>
      </c>
      <c r="G13" s="81">
        <f>SUM(G14:G28)</f>
        <v>1319063314.4099998</v>
      </c>
      <c r="H13" s="286">
        <f t="shared" si="1"/>
        <v>5960775658.529999</v>
      </c>
      <c r="I13" s="287"/>
    </row>
    <row r="14" spans="1:9" ht="9" customHeight="1">
      <c r="A14" s="288" t="s">
        <v>406</v>
      </c>
      <c r="B14" s="4"/>
      <c r="C14" s="81">
        <v>138588214.56</v>
      </c>
      <c r="D14" s="81">
        <v>-200221.5</v>
      </c>
      <c r="E14" s="81">
        <v>138387993.06</v>
      </c>
      <c r="F14" s="81">
        <v>27311534.73</v>
      </c>
      <c r="G14" s="81">
        <v>25351544.8</v>
      </c>
      <c r="H14" s="286">
        <f t="shared" si="1"/>
        <v>111076458.33</v>
      </c>
      <c r="I14" s="287"/>
    </row>
    <row r="15" spans="1:9" ht="9" customHeight="1">
      <c r="A15" s="288" t="s">
        <v>407</v>
      </c>
      <c r="B15" s="4"/>
      <c r="C15" s="81">
        <v>353932268.52</v>
      </c>
      <c r="D15" s="81">
        <v>1551866.22</v>
      </c>
      <c r="E15" s="81">
        <v>355484134.74</v>
      </c>
      <c r="F15" s="81">
        <v>69156182.5</v>
      </c>
      <c r="G15" s="81">
        <v>67295309.87</v>
      </c>
      <c r="H15" s="286">
        <f t="shared" si="1"/>
        <v>286327952.24</v>
      </c>
      <c r="I15" s="287"/>
    </row>
    <row r="16" spans="1:9" ht="9" customHeight="1">
      <c r="A16" s="288" t="s">
        <v>408</v>
      </c>
      <c r="B16" s="4"/>
      <c r="C16" s="81">
        <v>27140707.79</v>
      </c>
      <c r="D16" s="81">
        <v>-4530.94</v>
      </c>
      <c r="E16" s="81">
        <v>27136176.85</v>
      </c>
      <c r="F16" s="81">
        <v>4498975.92</v>
      </c>
      <c r="G16" s="81">
        <v>4349029.15</v>
      </c>
      <c r="H16" s="286">
        <f t="shared" si="1"/>
        <v>22637200.93</v>
      </c>
      <c r="I16" s="287"/>
    </row>
    <row r="17" spans="1:9" ht="9" customHeight="1">
      <c r="A17" s="288" t="s">
        <v>409</v>
      </c>
      <c r="B17" s="4"/>
      <c r="C17" s="81">
        <v>650846350.19</v>
      </c>
      <c r="D17" s="81">
        <v>1769783.61</v>
      </c>
      <c r="E17" s="81">
        <v>652616133.8000001</v>
      </c>
      <c r="F17" s="81">
        <v>124180054.92</v>
      </c>
      <c r="G17" s="81">
        <v>117527547.4</v>
      </c>
      <c r="H17" s="286">
        <f t="shared" si="1"/>
        <v>528436078.88000005</v>
      </c>
      <c r="I17" s="287"/>
    </row>
    <row r="18" spans="1:9" ht="9" customHeight="1">
      <c r="A18" s="288" t="s">
        <v>410</v>
      </c>
      <c r="B18" s="4"/>
      <c r="C18" s="81">
        <v>266820651.96</v>
      </c>
      <c r="D18" s="81">
        <v>-4071817.17</v>
      </c>
      <c r="E18" s="81">
        <v>262748834.79</v>
      </c>
      <c r="F18" s="81">
        <v>12485530.57</v>
      </c>
      <c r="G18" s="81">
        <v>12324725.17</v>
      </c>
      <c r="H18" s="286">
        <f t="shared" si="1"/>
        <v>250263304.22</v>
      </c>
      <c r="I18" s="287"/>
    </row>
    <row r="19" spans="1:9" ht="9" customHeight="1">
      <c r="A19" s="288" t="s">
        <v>411</v>
      </c>
      <c r="B19" s="4"/>
      <c r="C19" s="81">
        <v>885743347.39</v>
      </c>
      <c r="D19" s="81">
        <v>28957989.7</v>
      </c>
      <c r="E19" s="81">
        <v>914701337.09</v>
      </c>
      <c r="F19" s="81">
        <v>180649244.92</v>
      </c>
      <c r="G19" s="81">
        <v>178790087.48</v>
      </c>
      <c r="H19" s="286">
        <f t="shared" si="1"/>
        <v>734052092.1700001</v>
      </c>
      <c r="I19" s="287"/>
    </row>
    <row r="20" spans="1:9" ht="9" customHeight="1">
      <c r="A20" s="288" t="s">
        <v>412</v>
      </c>
      <c r="B20" s="4"/>
      <c r="C20" s="81">
        <v>49884412.31</v>
      </c>
      <c r="D20" s="81">
        <v>-700062.48</v>
      </c>
      <c r="E20" s="81">
        <v>49184349.83</v>
      </c>
      <c r="F20" s="81">
        <v>8297788.32</v>
      </c>
      <c r="G20" s="81">
        <v>8183367.75</v>
      </c>
      <c r="H20" s="286">
        <f t="shared" si="1"/>
        <v>40886561.51</v>
      </c>
      <c r="I20" s="287"/>
    </row>
    <row r="21" spans="1:9" ht="9" customHeight="1">
      <c r="A21" s="288" t="s">
        <v>413</v>
      </c>
      <c r="B21" s="4"/>
      <c r="C21" s="81">
        <v>59328923.55</v>
      </c>
      <c r="D21" s="81">
        <v>297759.28</v>
      </c>
      <c r="E21" s="81">
        <v>59626682.83</v>
      </c>
      <c r="F21" s="81">
        <v>9877177.52</v>
      </c>
      <c r="G21" s="81">
        <v>9500930.35</v>
      </c>
      <c r="H21" s="286">
        <f t="shared" si="1"/>
        <v>49749505.31</v>
      </c>
      <c r="I21" s="287"/>
    </row>
    <row r="22" spans="1:9" ht="9" customHeight="1">
      <c r="A22" s="288" t="s">
        <v>414</v>
      </c>
      <c r="B22" s="4"/>
      <c r="C22" s="81">
        <v>114007155.15</v>
      </c>
      <c r="D22" s="81">
        <v>869134.45</v>
      </c>
      <c r="E22" s="81">
        <v>114876289.6</v>
      </c>
      <c r="F22" s="81">
        <v>19794177.63</v>
      </c>
      <c r="G22" s="81">
        <v>19480047.17</v>
      </c>
      <c r="H22" s="286">
        <f t="shared" si="1"/>
        <v>95082111.97</v>
      </c>
      <c r="I22" s="287"/>
    </row>
    <row r="23" spans="1:9" ht="9" customHeight="1">
      <c r="A23" s="288" t="s">
        <v>415</v>
      </c>
      <c r="B23" s="4"/>
      <c r="C23" s="81">
        <v>159776791.64</v>
      </c>
      <c r="D23" s="81">
        <v>121054.27</v>
      </c>
      <c r="E23" s="81">
        <v>159897845.90999997</v>
      </c>
      <c r="F23" s="81">
        <v>17929504.22</v>
      </c>
      <c r="G23" s="81">
        <v>17459798.72</v>
      </c>
      <c r="H23" s="286">
        <f t="shared" si="1"/>
        <v>141968341.68999997</v>
      </c>
      <c r="I23" s="287"/>
    </row>
    <row r="24" spans="1:9" ht="9" customHeight="1">
      <c r="A24" s="288" t="s">
        <v>416</v>
      </c>
      <c r="B24" s="4"/>
      <c r="C24" s="81">
        <v>1276314387.1</v>
      </c>
      <c r="D24" s="81">
        <v>3376396.78</v>
      </c>
      <c r="E24" s="81">
        <v>1279690783.8799999</v>
      </c>
      <c r="F24" s="81">
        <v>60356111.99</v>
      </c>
      <c r="G24" s="81">
        <v>57765894.28</v>
      </c>
      <c r="H24" s="286">
        <f t="shared" si="1"/>
        <v>1219334671.8899999</v>
      </c>
      <c r="I24" s="287"/>
    </row>
    <row r="25" spans="1:9" ht="9" customHeight="1">
      <c r="A25" s="288" t="s">
        <v>417</v>
      </c>
      <c r="B25" s="4"/>
      <c r="C25" s="81">
        <v>665202844.73</v>
      </c>
      <c r="D25" s="81">
        <v>9153070.88</v>
      </c>
      <c r="E25" s="81">
        <v>674355915.61</v>
      </c>
      <c r="F25" s="81">
        <v>147956706.84</v>
      </c>
      <c r="G25" s="81">
        <v>141675638.62</v>
      </c>
      <c r="H25" s="286">
        <f t="shared" si="1"/>
        <v>526399208.77</v>
      </c>
      <c r="I25" s="287"/>
    </row>
    <row r="26" spans="1:9" ht="9" customHeight="1">
      <c r="A26" s="288" t="s">
        <v>418</v>
      </c>
      <c r="B26" s="4"/>
      <c r="C26" s="81">
        <v>739622947.19</v>
      </c>
      <c r="D26" s="81">
        <v>-1484470.28</v>
      </c>
      <c r="E26" s="81">
        <v>738138476.91</v>
      </c>
      <c r="F26" s="81">
        <v>168629038.55</v>
      </c>
      <c r="G26" s="81">
        <v>163548055.57</v>
      </c>
      <c r="H26" s="286">
        <f t="shared" si="1"/>
        <v>569509438.3599999</v>
      </c>
      <c r="I26" s="287"/>
    </row>
    <row r="27" spans="1:9" ht="9" customHeight="1">
      <c r="A27" s="288" t="s">
        <v>419</v>
      </c>
      <c r="B27" s="4"/>
      <c r="C27" s="81">
        <v>183831310</v>
      </c>
      <c r="D27" s="81">
        <v>0</v>
      </c>
      <c r="E27" s="81">
        <v>183831310</v>
      </c>
      <c r="F27" s="81">
        <v>30077511.67</v>
      </c>
      <c r="G27" s="81">
        <v>30051399.97</v>
      </c>
      <c r="H27" s="286">
        <f t="shared" si="1"/>
        <v>153753798.32999998</v>
      </c>
      <c r="I27" s="287"/>
    </row>
    <row r="28" spans="1:9" ht="9" customHeight="1">
      <c r="A28" s="288" t="s">
        <v>420</v>
      </c>
      <c r="B28" s="4"/>
      <c r="C28" s="81">
        <v>1763765032.1</v>
      </c>
      <c r="D28" s="81">
        <v>-37830810.24</v>
      </c>
      <c r="E28" s="81">
        <v>1725934221.86</v>
      </c>
      <c r="F28" s="81">
        <v>494635287.93</v>
      </c>
      <c r="G28" s="81">
        <v>465759938.11</v>
      </c>
      <c r="H28" s="286">
        <f t="shared" si="1"/>
        <v>1231298933.9299998</v>
      </c>
      <c r="I28" s="287"/>
    </row>
    <row r="29" spans="1:9" ht="9" customHeight="1">
      <c r="A29" s="80" t="s">
        <v>421</v>
      </c>
      <c r="B29" s="4"/>
      <c r="C29" s="81">
        <v>348065318.6</v>
      </c>
      <c r="D29" s="81">
        <v>0</v>
      </c>
      <c r="E29" s="81">
        <v>348065318.6</v>
      </c>
      <c r="F29" s="81">
        <v>136228188.11</v>
      </c>
      <c r="G29" s="81">
        <v>135394854.78</v>
      </c>
      <c r="H29" s="286">
        <f t="shared" si="1"/>
        <v>211837130.49</v>
      </c>
      <c r="I29" s="287"/>
    </row>
    <row r="30" spans="1:9" ht="9" customHeight="1">
      <c r="A30" s="80" t="s">
        <v>422</v>
      </c>
      <c r="B30" s="4"/>
      <c r="C30" s="81">
        <v>896761607.72</v>
      </c>
      <c r="D30" s="81">
        <v>0</v>
      </c>
      <c r="E30" s="81">
        <v>896761607.72</v>
      </c>
      <c r="F30" s="81">
        <v>242658847.47</v>
      </c>
      <c r="G30" s="81">
        <v>229469845.27</v>
      </c>
      <c r="H30" s="286">
        <f t="shared" si="1"/>
        <v>654102760.25</v>
      </c>
      <c r="I30" s="287"/>
    </row>
    <row r="31" spans="1:9" ht="9" customHeight="1">
      <c r="A31" s="80" t="s">
        <v>423</v>
      </c>
      <c r="B31" s="4"/>
      <c r="C31" s="81">
        <v>2366606708</v>
      </c>
      <c r="D31" s="81">
        <v>0</v>
      </c>
      <c r="E31" s="81">
        <v>2366606708</v>
      </c>
      <c r="F31" s="81">
        <v>610264606.66</v>
      </c>
      <c r="G31" s="81">
        <v>603527796.05</v>
      </c>
      <c r="H31" s="286">
        <f t="shared" si="1"/>
        <v>1756342101.3400002</v>
      </c>
      <c r="I31" s="287"/>
    </row>
    <row r="32" spans="1:9" ht="2.25" customHeight="1">
      <c r="A32" s="3"/>
      <c r="B32" s="4"/>
      <c r="C32" s="4"/>
      <c r="D32" s="4"/>
      <c r="E32" s="4"/>
      <c r="F32" s="4"/>
      <c r="G32" s="4"/>
      <c r="H32" s="14"/>
      <c r="I32" s="4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9" customHeight="1">
      <c r="A34" s="76" t="s">
        <v>424</v>
      </c>
      <c r="B34" s="4"/>
      <c r="C34" s="77">
        <f aca="true" t="shared" si="2" ref="C34:I34">SUM(C35:C50)</f>
        <v>11939720378</v>
      </c>
      <c r="D34" s="77">
        <f t="shared" si="2"/>
        <v>878054238.25</v>
      </c>
      <c r="E34" s="77">
        <f t="shared" si="2"/>
        <v>12817774616.25</v>
      </c>
      <c r="F34" s="77">
        <f t="shared" si="2"/>
        <v>2931024161.49</v>
      </c>
      <c r="G34" s="77">
        <f t="shared" si="2"/>
        <v>2885476844.8100004</v>
      </c>
      <c r="H34" s="284">
        <f t="shared" si="2"/>
        <v>9886750454.76</v>
      </c>
      <c r="I34" s="285">
        <f t="shared" si="2"/>
        <v>0</v>
      </c>
    </row>
    <row r="35" spans="1:9" ht="9" customHeight="1">
      <c r="A35" s="80" t="s">
        <v>425</v>
      </c>
      <c r="B35" s="4"/>
      <c r="C35" s="81">
        <v>2838901564</v>
      </c>
      <c r="D35" s="81">
        <v>276423299.89</v>
      </c>
      <c r="E35" s="81">
        <v>3115324863.89</v>
      </c>
      <c r="F35" s="81">
        <v>1012288741.92</v>
      </c>
      <c r="G35" s="81">
        <v>1011394003.38</v>
      </c>
      <c r="H35" s="286">
        <f aca="true" t="shared" si="3" ref="H35:H51">+E35-F35</f>
        <v>2103036121.9699998</v>
      </c>
      <c r="I35" s="287"/>
    </row>
    <row r="36" spans="1:9" ht="9" customHeight="1">
      <c r="A36" s="80" t="s">
        <v>426</v>
      </c>
      <c r="B36" s="4"/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286">
        <f t="shared" si="3"/>
        <v>0</v>
      </c>
      <c r="I36" s="287"/>
    </row>
    <row r="37" spans="1:9" ht="9" customHeight="1">
      <c r="A37" s="80" t="s">
        <v>427</v>
      </c>
      <c r="B37" s="4"/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286">
        <f t="shared" si="3"/>
        <v>0</v>
      </c>
      <c r="I37" s="287"/>
    </row>
    <row r="38" spans="1:9" ht="9" customHeight="1">
      <c r="A38" s="80" t="s">
        <v>428</v>
      </c>
      <c r="B38" s="4"/>
      <c r="C38" s="81">
        <v>15000000</v>
      </c>
      <c r="D38" s="81">
        <v>0</v>
      </c>
      <c r="E38" s="81">
        <v>15000000</v>
      </c>
      <c r="F38" s="81">
        <v>0</v>
      </c>
      <c r="G38" s="81">
        <v>0</v>
      </c>
      <c r="H38" s="286">
        <f t="shared" si="3"/>
        <v>15000000</v>
      </c>
      <c r="I38" s="287"/>
    </row>
    <row r="39" spans="1:9" ht="9" customHeight="1">
      <c r="A39" s="80" t="s">
        <v>429</v>
      </c>
      <c r="B39" s="4"/>
      <c r="C39" s="81">
        <v>297094773</v>
      </c>
      <c r="D39" s="81">
        <v>11059300.91</v>
      </c>
      <c r="E39" s="81">
        <v>308154073.91</v>
      </c>
      <c r="F39" s="81">
        <v>42928282.88</v>
      </c>
      <c r="G39" s="81">
        <v>40322531.6</v>
      </c>
      <c r="H39" s="286">
        <f t="shared" si="3"/>
        <v>265225791.03000003</v>
      </c>
      <c r="I39" s="287"/>
    </row>
    <row r="40" spans="1:9" ht="9" customHeight="1">
      <c r="A40" s="80" t="s">
        <v>430</v>
      </c>
      <c r="B40" s="4"/>
      <c r="C40" s="81">
        <v>466236898</v>
      </c>
      <c r="D40" s="81">
        <v>147129571.28</v>
      </c>
      <c r="E40" s="81">
        <v>613366469.28</v>
      </c>
      <c r="F40" s="81">
        <v>48860941.69</v>
      </c>
      <c r="G40" s="81">
        <v>48860941.69</v>
      </c>
      <c r="H40" s="286">
        <f t="shared" si="3"/>
        <v>564505527.5899999</v>
      </c>
      <c r="I40" s="287"/>
    </row>
    <row r="41" spans="1:9" ht="9" customHeight="1">
      <c r="A41" s="80" t="s">
        <v>431</v>
      </c>
      <c r="B41" s="4"/>
      <c r="C41" s="81">
        <v>31202677</v>
      </c>
      <c r="D41" s="81">
        <v>67325.56</v>
      </c>
      <c r="E41" s="81">
        <v>31270002.56</v>
      </c>
      <c r="F41" s="81">
        <v>67325.56</v>
      </c>
      <c r="G41" s="81">
        <v>67325.56</v>
      </c>
      <c r="H41" s="286">
        <f t="shared" si="3"/>
        <v>31202677</v>
      </c>
      <c r="I41" s="287"/>
    </row>
    <row r="42" spans="1:9" ht="9" customHeight="1">
      <c r="A42" s="80" t="s">
        <v>432</v>
      </c>
      <c r="B42" s="4"/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286">
        <f t="shared" si="3"/>
        <v>0</v>
      </c>
      <c r="I42" s="287"/>
    </row>
    <row r="43" spans="1:9" ht="9" customHeight="1">
      <c r="A43" s="80" t="s">
        <v>433</v>
      </c>
      <c r="B43" s="4"/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286">
        <f t="shared" si="3"/>
        <v>0</v>
      </c>
      <c r="I43" s="287"/>
    </row>
    <row r="44" spans="1:9" ht="9" customHeight="1">
      <c r="A44" s="80" t="s">
        <v>434</v>
      </c>
      <c r="B44" s="4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286">
        <f t="shared" si="3"/>
        <v>0</v>
      </c>
      <c r="I44" s="287"/>
    </row>
    <row r="45" spans="1:9" ht="9" customHeight="1">
      <c r="A45" s="80" t="s">
        <v>435</v>
      </c>
      <c r="B45" s="4"/>
      <c r="C45" s="81">
        <v>15000000</v>
      </c>
      <c r="D45" s="81">
        <v>0</v>
      </c>
      <c r="E45" s="81">
        <v>15000000</v>
      </c>
      <c r="F45" s="81">
        <v>0</v>
      </c>
      <c r="G45" s="81">
        <v>0</v>
      </c>
      <c r="H45" s="286">
        <f t="shared" si="3"/>
        <v>15000000</v>
      </c>
      <c r="I45" s="287"/>
    </row>
    <row r="46" spans="1:9" ht="9" customHeight="1">
      <c r="A46" s="80" t="s">
        <v>436</v>
      </c>
      <c r="B46" s="4"/>
      <c r="C46" s="81">
        <v>26282116</v>
      </c>
      <c r="D46" s="81">
        <v>30643717.5</v>
      </c>
      <c r="E46" s="81">
        <v>56925833.5</v>
      </c>
      <c r="F46" s="81">
        <v>26565868.56</v>
      </c>
      <c r="G46" s="81">
        <v>26565868.56</v>
      </c>
      <c r="H46" s="286">
        <f t="shared" si="3"/>
        <v>30359964.94</v>
      </c>
      <c r="I46" s="287"/>
    </row>
    <row r="47" spans="1:9" ht="9" customHeight="1">
      <c r="A47" s="80" t="s">
        <v>437</v>
      </c>
      <c r="B47" s="4"/>
      <c r="C47" s="81">
        <v>133708662</v>
      </c>
      <c r="D47" s="81">
        <v>36276732</v>
      </c>
      <c r="E47" s="81">
        <v>169985394</v>
      </c>
      <c r="F47" s="81">
        <v>50250265</v>
      </c>
      <c r="G47" s="81">
        <v>33477078</v>
      </c>
      <c r="H47" s="286">
        <f t="shared" si="3"/>
        <v>119735129</v>
      </c>
      <c r="I47" s="287"/>
    </row>
    <row r="48" spans="1:9" ht="9" customHeight="1">
      <c r="A48" s="80" t="s">
        <v>438</v>
      </c>
      <c r="B48" s="4"/>
      <c r="C48" s="81">
        <v>0</v>
      </c>
      <c r="D48" s="81">
        <v>6634.88</v>
      </c>
      <c r="E48" s="81">
        <v>6634.88</v>
      </c>
      <c r="F48" s="81">
        <v>6634.88</v>
      </c>
      <c r="G48" s="81">
        <v>6634.88</v>
      </c>
      <c r="H48" s="286">
        <f t="shared" si="3"/>
        <v>0</v>
      </c>
      <c r="I48" s="287"/>
    </row>
    <row r="49" spans="1:9" ht="9" customHeight="1">
      <c r="A49" s="80" t="s">
        <v>439</v>
      </c>
      <c r="B49" s="4"/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286">
        <f t="shared" si="3"/>
        <v>0</v>
      </c>
      <c r="I49" s="287"/>
    </row>
    <row r="50" spans="1:9" ht="9" customHeight="1">
      <c r="A50" s="80" t="s">
        <v>440</v>
      </c>
      <c r="B50" s="4"/>
      <c r="C50" s="81">
        <v>8116293688</v>
      </c>
      <c r="D50" s="81">
        <v>376447656.23</v>
      </c>
      <c r="E50" s="81">
        <v>8492741344.23</v>
      </c>
      <c r="F50" s="81">
        <v>1750056101</v>
      </c>
      <c r="G50" s="81">
        <v>1724782461.14</v>
      </c>
      <c r="H50" s="286">
        <f t="shared" si="3"/>
        <v>6742685243.23</v>
      </c>
      <c r="I50" s="287"/>
    </row>
    <row r="51" spans="1:9" ht="2.25" customHeight="1">
      <c r="A51" s="3"/>
      <c r="B51" s="4"/>
      <c r="C51" s="4"/>
      <c r="D51" s="4"/>
      <c r="E51" s="4"/>
      <c r="F51" s="4"/>
      <c r="G51" s="4"/>
      <c r="H51" s="286">
        <f t="shared" si="3"/>
        <v>0</v>
      </c>
      <c r="I51" s="287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ht="9" customHeight="1">
      <c r="A53" s="76" t="s">
        <v>401</v>
      </c>
      <c r="B53" s="4"/>
      <c r="C53" s="77">
        <f>+C10+C34</f>
        <v>23223128209</v>
      </c>
      <c r="D53" s="77">
        <f aca="true" t="shared" si="4" ref="D53:I53">+D10+D34</f>
        <v>879859380.83</v>
      </c>
      <c r="E53" s="77">
        <f t="shared" si="4"/>
        <v>24102987589.829998</v>
      </c>
      <c r="F53" s="77">
        <f t="shared" si="4"/>
        <v>5387453793.959999</v>
      </c>
      <c r="G53" s="77">
        <f t="shared" si="4"/>
        <v>5262190380.32</v>
      </c>
      <c r="H53" s="284">
        <f t="shared" si="4"/>
        <v>18715533795.87</v>
      </c>
      <c r="I53" s="285">
        <f t="shared" si="4"/>
        <v>0</v>
      </c>
    </row>
    <row r="54" spans="1:9" ht="2.25" customHeight="1">
      <c r="A54" s="1"/>
      <c r="B54" s="5"/>
      <c r="C54" s="5"/>
      <c r="D54" s="5"/>
      <c r="E54" s="5"/>
      <c r="F54" s="5"/>
      <c r="G54" s="5"/>
      <c r="H54" s="2"/>
      <c r="I54" s="5"/>
    </row>
    <row r="55" ht="3.75" customHeight="1"/>
  </sheetData>
  <sheetProtection/>
  <mergeCells count="50">
    <mergeCell ref="H48:I48"/>
    <mergeCell ref="H49:I49"/>
    <mergeCell ref="H50:I50"/>
    <mergeCell ref="H51:I51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4:I34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  <ignoredErrors>
    <ignoredError sqref="C13:I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55" t="s">
        <v>441</v>
      </c>
      <c r="B1" s="195"/>
      <c r="C1" s="195"/>
      <c r="D1" s="195"/>
      <c r="E1" s="195"/>
      <c r="F1" s="195"/>
      <c r="G1" s="195"/>
      <c r="H1" s="195"/>
      <c r="I1" s="196"/>
    </row>
    <row r="2" spans="1:9" ht="11.25" customHeight="1">
      <c r="A2" s="197"/>
      <c r="B2" s="198"/>
      <c r="C2" s="198"/>
      <c r="D2" s="198"/>
      <c r="E2" s="198"/>
      <c r="F2" s="198"/>
      <c r="G2" s="198"/>
      <c r="H2" s="198"/>
      <c r="I2" s="199"/>
    </row>
    <row r="3" spans="1:9" ht="11.25" customHeight="1">
      <c r="A3" s="197"/>
      <c r="B3" s="198"/>
      <c r="C3" s="198"/>
      <c r="D3" s="198"/>
      <c r="E3" s="198"/>
      <c r="F3" s="198"/>
      <c r="G3" s="198"/>
      <c r="H3" s="198"/>
      <c r="I3" s="199"/>
    </row>
    <row r="4" spans="1:9" ht="11.25" customHeight="1">
      <c r="A4" s="197"/>
      <c r="B4" s="198"/>
      <c r="C4" s="198"/>
      <c r="D4" s="198"/>
      <c r="E4" s="198"/>
      <c r="F4" s="198"/>
      <c r="G4" s="198"/>
      <c r="H4" s="198"/>
      <c r="I4" s="199"/>
    </row>
    <row r="5" spans="1:9" ht="15.75" customHeight="1">
      <c r="A5" s="200"/>
      <c r="B5" s="201"/>
      <c r="C5" s="201"/>
      <c r="D5" s="201"/>
      <c r="E5" s="201"/>
      <c r="F5" s="201"/>
      <c r="G5" s="201"/>
      <c r="H5" s="201"/>
      <c r="I5" s="202"/>
    </row>
    <row r="6" spans="1:9" ht="12.75">
      <c r="A6" s="256" t="s">
        <v>0</v>
      </c>
      <c r="B6" s="257"/>
      <c r="C6" s="258" t="s">
        <v>322</v>
      </c>
      <c r="D6" s="258"/>
      <c r="E6" s="258"/>
      <c r="F6" s="258"/>
      <c r="G6" s="258"/>
      <c r="H6" s="259" t="s">
        <v>323</v>
      </c>
      <c r="I6" s="259"/>
    </row>
    <row r="7" spans="1:9" ht="12.75">
      <c r="A7" s="260"/>
      <c r="B7" s="261"/>
      <c r="C7" s="262" t="s">
        <v>324</v>
      </c>
      <c r="D7" s="258" t="s">
        <v>325</v>
      </c>
      <c r="E7" s="262" t="s">
        <v>326</v>
      </c>
      <c r="F7" s="262" t="s">
        <v>215</v>
      </c>
      <c r="G7" s="262" t="s">
        <v>232</v>
      </c>
      <c r="H7" s="259"/>
      <c r="I7" s="259"/>
    </row>
    <row r="8" spans="1:9" ht="12.75">
      <c r="A8" s="263"/>
      <c r="B8" s="264"/>
      <c r="C8" s="265"/>
      <c r="D8" s="258"/>
      <c r="E8" s="265"/>
      <c r="F8" s="265"/>
      <c r="G8" s="265"/>
      <c r="H8" s="259"/>
      <c r="I8" s="259"/>
    </row>
    <row r="9" spans="1:9" ht="2.25" customHeight="1">
      <c r="A9" s="110"/>
      <c r="B9" s="111"/>
      <c r="C9" s="111"/>
      <c r="D9" s="111"/>
      <c r="E9" s="111"/>
      <c r="F9" s="111"/>
      <c r="G9" s="111"/>
      <c r="H9" s="191"/>
      <c r="I9" s="111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76" t="s">
        <v>442</v>
      </c>
      <c r="B11" s="4"/>
      <c r="C11" s="77">
        <f>+C13+C23+C32+C43</f>
        <v>11283407831</v>
      </c>
      <c r="D11" s="77">
        <f aca="true" t="shared" si="0" ref="D11:I11">+D13+D23+D32+D43</f>
        <v>1805142.580000001</v>
      </c>
      <c r="E11" s="77">
        <f t="shared" si="0"/>
        <v>11285212973.580002</v>
      </c>
      <c r="F11" s="77">
        <f t="shared" si="0"/>
        <v>2456429632.4700003</v>
      </c>
      <c r="G11" s="77">
        <f t="shared" si="0"/>
        <v>2376713535.51</v>
      </c>
      <c r="H11" s="284">
        <f t="shared" si="0"/>
        <v>8828783341.11</v>
      </c>
      <c r="I11" s="285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9" customFormat="1" ht="9" customHeight="1">
      <c r="A13" s="76" t="s">
        <v>443</v>
      </c>
      <c r="B13" s="85"/>
      <c r="C13" s="77">
        <f aca="true" t="shared" si="1" ref="C13:I13">SUM(C14:C21)</f>
        <v>3814269622.5700006</v>
      </c>
      <c r="D13" s="77">
        <f t="shared" si="1"/>
        <v>-25562115</v>
      </c>
      <c r="E13" s="77">
        <f t="shared" si="1"/>
        <v>3788707507.57</v>
      </c>
      <c r="F13" s="77">
        <f t="shared" si="1"/>
        <v>948475224.2199999</v>
      </c>
      <c r="G13" s="77">
        <f t="shared" si="1"/>
        <v>898835330.94</v>
      </c>
      <c r="H13" s="284">
        <f t="shared" si="1"/>
        <v>2840232283.35</v>
      </c>
      <c r="I13" s="285">
        <f t="shared" si="1"/>
        <v>0</v>
      </c>
    </row>
    <row r="14" spans="1:9" s="19" customFormat="1" ht="9" customHeight="1">
      <c r="A14" s="80" t="s">
        <v>444</v>
      </c>
      <c r="B14" s="21"/>
      <c r="C14" s="81">
        <v>337546852.5</v>
      </c>
      <c r="D14" s="81">
        <v>0</v>
      </c>
      <c r="E14" s="81">
        <v>337546852.5</v>
      </c>
      <c r="F14" s="81">
        <v>91518762</v>
      </c>
      <c r="G14" s="81">
        <v>89333325</v>
      </c>
      <c r="H14" s="286">
        <f>+E14-F14</f>
        <v>246028090.5</v>
      </c>
      <c r="I14" s="287"/>
    </row>
    <row r="15" spans="1:9" s="19" customFormat="1" ht="9" customHeight="1">
      <c r="A15" s="80" t="s">
        <v>445</v>
      </c>
      <c r="B15" s="21"/>
      <c r="C15" s="81">
        <v>1162085699.88</v>
      </c>
      <c r="D15" s="81">
        <v>41482.73</v>
      </c>
      <c r="E15" s="81">
        <v>1162127182.6100001</v>
      </c>
      <c r="F15" s="81">
        <v>339620363</v>
      </c>
      <c r="G15" s="81">
        <v>323559292.32</v>
      </c>
      <c r="H15" s="286">
        <f aca="true" t="shared" si="2" ref="H15:H21">+E15-F15</f>
        <v>822506819.6100001</v>
      </c>
      <c r="I15" s="287"/>
    </row>
    <row r="16" spans="1:9" s="19" customFormat="1" ht="9" customHeight="1">
      <c r="A16" s="80" t="s">
        <v>446</v>
      </c>
      <c r="B16" s="21"/>
      <c r="C16" s="81">
        <v>516262668.49</v>
      </c>
      <c r="D16" s="81">
        <v>6951096.74</v>
      </c>
      <c r="E16" s="81">
        <v>523213765.23</v>
      </c>
      <c r="F16" s="81">
        <v>105899743.17</v>
      </c>
      <c r="G16" s="81">
        <v>103142328.11</v>
      </c>
      <c r="H16" s="286">
        <f t="shared" si="2"/>
        <v>417314022.06</v>
      </c>
      <c r="I16" s="287"/>
    </row>
    <row r="17" spans="1:9" s="19" customFormat="1" ht="9" customHeight="1">
      <c r="A17" s="80" t="s">
        <v>447</v>
      </c>
      <c r="B17" s="21"/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286">
        <f t="shared" si="2"/>
        <v>0</v>
      </c>
      <c r="I17" s="287"/>
    </row>
    <row r="18" spans="1:9" s="19" customFormat="1" ht="9" customHeight="1">
      <c r="A18" s="80" t="s">
        <v>448</v>
      </c>
      <c r="B18" s="21"/>
      <c r="C18" s="81">
        <v>775393985.97</v>
      </c>
      <c r="D18" s="81">
        <v>-3385256.72</v>
      </c>
      <c r="E18" s="81">
        <v>772008729.25</v>
      </c>
      <c r="F18" s="81">
        <v>158552524.2</v>
      </c>
      <c r="G18" s="81">
        <v>149130715.94</v>
      </c>
      <c r="H18" s="286">
        <f t="shared" si="2"/>
        <v>613456205.05</v>
      </c>
      <c r="I18" s="287"/>
    </row>
    <row r="19" spans="1:9" s="19" customFormat="1" ht="9" customHeight="1">
      <c r="A19" s="80" t="s">
        <v>449</v>
      </c>
      <c r="B19" s="21"/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286">
        <f t="shared" si="2"/>
        <v>0</v>
      </c>
      <c r="I19" s="287"/>
    </row>
    <row r="20" spans="1:9" s="19" customFormat="1" ht="9" customHeight="1">
      <c r="A20" s="80" t="s">
        <v>450</v>
      </c>
      <c r="B20" s="21"/>
      <c r="C20" s="81">
        <v>665070177.47</v>
      </c>
      <c r="D20" s="81">
        <v>-27728549.55</v>
      </c>
      <c r="E20" s="81">
        <v>637341627.92</v>
      </c>
      <c r="F20" s="81">
        <v>146845794.51</v>
      </c>
      <c r="G20" s="81">
        <v>132893427.71</v>
      </c>
      <c r="H20" s="286">
        <f t="shared" si="2"/>
        <v>490495833.40999997</v>
      </c>
      <c r="I20" s="287"/>
    </row>
    <row r="21" spans="1:9" s="19" customFormat="1" ht="9" customHeight="1">
      <c r="A21" s="80" t="s">
        <v>451</v>
      </c>
      <c r="B21" s="21"/>
      <c r="C21" s="81">
        <v>357910238.26</v>
      </c>
      <c r="D21" s="81">
        <v>-1440888.2</v>
      </c>
      <c r="E21" s="81">
        <v>356469350.06</v>
      </c>
      <c r="F21" s="81">
        <v>106038037.34</v>
      </c>
      <c r="G21" s="81">
        <v>100776241.86</v>
      </c>
      <c r="H21" s="286">
        <f t="shared" si="2"/>
        <v>250431312.72</v>
      </c>
      <c r="I21" s="287"/>
    </row>
    <row r="22" spans="1:9" s="19" customFormat="1" ht="2.25" customHeight="1">
      <c r="A22" s="193"/>
      <c r="B22" s="21"/>
      <c r="C22" s="21"/>
      <c r="D22" s="21"/>
      <c r="E22" s="21"/>
      <c r="F22" s="21"/>
      <c r="G22" s="21"/>
      <c r="H22" s="22"/>
      <c r="I22" s="21"/>
    </row>
    <row r="23" spans="1:9" s="19" customFormat="1" ht="9" customHeight="1">
      <c r="A23" s="76" t="s">
        <v>452</v>
      </c>
      <c r="B23" s="85"/>
      <c r="C23" s="77">
        <f aca="true" t="shared" si="3" ref="C23:I23">SUM(C24:C30)</f>
        <v>4039730039.52</v>
      </c>
      <c r="D23" s="77">
        <f t="shared" si="3"/>
        <v>25136587.12</v>
      </c>
      <c r="E23" s="77">
        <f t="shared" si="3"/>
        <v>4064866626.6400003</v>
      </c>
      <c r="F23" s="77">
        <f t="shared" si="3"/>
        <v>751237500.3500001</v>
      </c>
      <c r="G23" s="77">
        <f t="shared" si="3"/>
        <v>729762863.64</v>
      </c>
      <c r="H23" s="284">
        <f t="shared" si="3"/>
        <v>3313629126.2900004</v>
      </c>
      <c r="I23" s="285">
        <f t="shared" si="3"/>
        <v>0</v>
      </c>
    </row>
    <row r="24" spans="1:9" s="19" customFormat="1" ht="9" customHeight="1">
      <c r="A24" s="80" t="s">
        <v>453</v>
      </c>
      <c r="B24" s="21"/>
      <c r="C24" s="81">
        <v>28252574.8</v>
      </c>
      <c r="D24" s="81">
        <v>154962.96</v>
      </c>
      <c r="E24" s="81">
        <v>28407537.76</v>
      </c>
      <c r="F24" s="81">
        <v>5438893.78</v>
      </c>
      <c r="G24" s="81">
        <v>5123447.22</v>
      </c>
      <c r="H24" s="286">
        <f aca="true" t="shared" si="4" ref="H24:H30">+E24-F24</f>
        <v>22968643.98</v>
      </c>
      <c r="I24" s="287"/>
    </row>
    <row r="25" spans="1:9" s="19" customFormat="1" ht="9" customHeight="1">
      <c r="A25" s="80" t="s">
        <v>454</v>
      </c>
      <c r="B25" s="21"/>
      <c r="C25" s="81">
        <v>1274955225.29</v>
      </c>
      <c r="D25" s="81">
        <v>-5537051.63</v>
      </c>
      <c r="E25" s="81">
        <v>1269418173.66</v>
      </c>
      <c r="F25" s="81">
        <v>24608181.71</v>
      </c>
      <c r="G25" s="81">
        <v>23402994.76</v>
      </c>
      <c r="H25" s="286">
        <f t="shared" si="4"/>
        <v>1244809991.95</v>
      </c>
      <c r="I25" s="287"/>
    </row>
    <row r="26" spans="1:9" s="19" customFormat="1" ht="9" customHeight="1">
      <c r="A26" s="80" t="s">
        <v>455</v>
      </c>
      <c r="B26" s="21"/>
      <c r="C26" s="81">
        <v>322302212.5</v>
      </c>
      <c r="D26" s="81">
        <v>0</v>
      </c>
      <c r="E26" s="81">
        <v>322302212.5</v>
      </c>
      <c r="F26" s="81">
        <v>168296485.34</v>
      </c>
      <c r="G26" s="81">
        <v>164467550.61</v>
      </c>
      <c r="H26" s="286">
        <f t="shared" si="4"/>
        <v>154005727.16</v>
      </c>
      <c r="I26" s="287"/>
    </row>
    <row r="27" spans="1:9" s="19" customFormat="1" ht="9" customHeight="1">
      <c r="A27" s="80" t="s">
        <v>456</v>
      </c>
      <c r="B27" s="21"/>
      <c r="C27" s="81">
        <v>244326505.7</v>
      </c>
      <c r="D27" s="81">
        <v>-34630.76</v>
      </c>
      <c r="E27" s="81">
        <v>244291874.94</v>
      </c>
      <c r="F27" s="81">
        <v>92215174.95</v>
      </c>
      <c r="G27" s="81">
        <v>88214922.35</v>
      </c>
      <c r="H27" s="286">
        <f t="shared" si="4"/>
        <v>152076699.99</v>
      </c>
      <c r="I27" s="287"/>
    </row>
    <row r="28" spans="1:9" s="19" customFormat="1" ht="9" customHeight="1">
      <c r="A28" s="80" t="s">
        <v>457</v>
      </c>
      <c r="B28" s="21"/>
      <c r="C28" s="81">
        <v>1423457212.9</v>
      </c>
      <c r="D28" s="81">
        <v>29904666.3</v>
      </c>
      <c r="E28" s="81">
        <v>1453361879.2</v>
      </c>
      <c r="F28" s="81">
        <v>340426556.14</v>
      </c>
      <c r="G28" s="81">
        <v>330875790.8</v>
      </c>
      <c r="H28" s="286">
        <f t="shared" si="4"/>
        <v>1112935323.06</v>
      </c>
      <c r="I28" s="287"/>
    </row>
    <row r="29" spans="1:9" s="19" customFormat="1" ht="9" customHeight="1">
      <c r="A29" s="80" t="s">
        <v>458</v>
      </c>
      <c r="B29" s="21"/>
      <c r="C29" s="81">
        <v>746436308.33</v>
      </c>
      <c r="D29" s="81">
        <v>648640.25</v>
      </c>
      <c r="E29" s="81">
        <v>747084948.58</v>
      </c>
      <c r="F29" s="81">
        <v>120252208.43</v>
      </c>
      <c r="G29" s="81">
        <v>117678157.9</v>
      </c>
      <c r="H29" s="286">
        <f t="shared" si="4"/>
        <v>626832740.1500001</v>
      </c>
      <c r="I29" s="287"/>
    </row>
    <row r="30" spans="1:9" s="19" customFormat="1" ht="9" customHeight="1">
      <c r="A30" s="80" t="s">
        <v>459</v>
      </c>
      <c r="B30" s="21"/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286">
        <f t="shared" si="4"/>
        <v>0</v>
      </c>
      <c r="I30" s="287"/>
    </row>
    <row r="31" spans="1:9" s="19" customFormat="1" ht="2.25" customHeight="1">
      <c r="A31" s="193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76" t="s">
        <v>460</v>
      </c>
      <c r="B32" s="85"/>
      <c r="C32" s="77">
        <f aca="true" t="shared" si="5" ref="C32:I32">SUM(C33:C41)</f>
        <v>571432800.8599999</v>
      </c>
      <c r="D32" s="77">
        <f t="shared" si="5"/>
        <v>2230670.46</v>
      </c>
      <c r="E32" s="77">
        <f t="shared" si="5"/>
        <v>573663471.3199999</v>
      </c>
      <c r="F32" s="77">
        <f t="shared" si="5"/>
        <v>62967444.01</v>
      </c>
      <c r="G32" s="77">
        <f t="shared" si="5"/>
        <v>61102687.65</v>
      </c>
      <c r="H32" s="284">
        <f t="shared" si="5"/>
        <v>510696027.31000006</v>
      </c>
      <c r="I32" s="285">
        <f t="shared" si="5"/>
        <v>0</v>
      </c>
    </row>
    <row r="33" spans="1:9" s="19" customFormat="1" ht="9" customHeight="1">
      <c r="A33" s="80" t="s">
        <v>461</v>
      </c>
      <c r="B33" s="21"/>
      <c r="C33" s="81">
        <v>123037117.43</v>
      </c>
      <c r="D33" s="81">
        <v>775151.23</v>
      </c>
      <c r="E33" s="81">
        <v>123812268.66</v>
      </c>
      <c r="F33" s="81">
        <v>22327428.19</v>
      </c>
      <c r="G33" s="81">
        <v>21921265</v>
      </c>
      <c r="H33" s="286">
        <f aca="true" t="shared" si="6" ref="H33:H41">+E33-F33</f>
        <v>101484840.47</v>
      </c>
      <c r="I33" s="287"/>
    </row>
    <row r="34" spans="1:9" s="19" customFormat="1" ht="9" customHeight="1">
      <c r="A34" s="80" t="s">
        <v>462</v>
      </c>
      <c r="B34" s="21"/>
      <c r="C34" s="81">
        <v>109856387.46</v>
      </c>
      <c r="D34" s="81">
        <v>159216.52</v>
      </c>
      <c r="E34" s="81">
        <v>110015603.98</v>
      </c>
      <c r="F34" s="81">
        <v>10416915.89</v>
      </c>
      <c r="G34" s="81">
        <v>10136798.46</v>
      </c>
      <c r="H34" s="286">
        <f t="shared" si="6"/>
        <v>99598688.09</v>
      </c>
      <c r="I34" s="287"/>
    </row>
    <row r="35" spans="1:9" s="19" customFormat="1" ht="9" customHeight="1">
      <c r="A35" s="80" t="s">
        <v>463</v>
      </c>
      <c r="B35" s="21"/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286">
        <f t="shared" si="6"/>
        <v>0</v>
      </c>
      <c r="I35" s="287"/>
    </row>
    <row r="36" spans="1:9" s="19" customFormat="1" ht="9" customHeight="1">
      <c r="A36" s="80" t="s">
        <v>464</v>
      </c>
      <c r="B36" s="21"/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286">
        <f t="shared" si="6"/>
        <v>0</v>
      </c>
      <c r="I36" s="287"/>
    </row>
    <row r="37" spans="1:9" s="19" customFormat="1" ht="9" customHeight="1">
      <c r="A37" s="80" t="s">
        <v>465</v>
      </c>
      <c r="B37" s="21"/>
      <c r="C37" s="81">
        <v>107829287.53</v>
      </c>
      <c r="D37" s="81">
        <v>1121600.4</v>
      </c>
      <c r="E37" s="81">
        <v>108950887.93</v>
      </c>
      <c r="F37" s="81">
        <v>19757961.76</v>
      </c>
      <c r="G37" s="81">
        <v>19021698.11</v>
      </c>
      <c r="H37" s="286">
        <f t="shared" si="6"/>
        <v>89192926.17</v>
      </c>
      <c r="I37" s="287"/>
    </row>
    <row r="38" spans="1:9" s="19" customFormat="1" ht="9" customHeight="1">
      <c r="A38" s="80" t="s">
        <v>466</v>
      </c>
      <c r="B38" s="21"/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286">
        <f t="shared" si="6"/>
        <v>0</v>
      </c>
      <c r="I38" s="287"/>
    </row>
    <row r="39" spans="1:9" s="19" customFormat="1" ht="9" customHeight="1">
      <c r="A39" s="80" t="s">
        <v>467</v>
      </c>
      <c r="B39" s="21"/>
      <c r="C39" s="81">
        <v>219900084.94</v>
      </c>
      <c r="D39" s="81">
        <v>174702.31</v>
      </c>
      <c r="E39" s="81">
        <v>220074787.25</v>
      </c>
      <c r="F39" s="81">
        <v>8717169.77</v>
      </c>
      <c r="G39" s="81">
        <v>8345143.32</v>
      </c>
      <c r="H39" s="286">
        <f t="shared" si="6"/>
        <v>211357617.48</v>
      </c>
      <c r="I39" s="287"/>
    </row>
    <row r="40" spans="1:9" s="19" customFormat="1" ht="9" customHeight="1">
      <c r="A40" s="80" t="s">
        <v>468</v>
      </c>
      <c r="B40" s="21"/>
      <c r="C40" s="81">
        <v>10809923.5</v>
      </c>
      <c r="D40" s="81">
        <v>0</v>
      </c>
      <c r="E40" s="81">
        <v>10809923.5</v>
      </c>
      <c r="F40" s="81">
        <v>1747968.4</v>
      </c>
      <c r="G40" s="81">
        <v>1677782.76</v>
      </c>
      <c r="H40" s="286">
        <f t="shared" si="6"/>
        <v>9061955.1</v>
      </c>
      <c r="I40" s="287"/>
    </row>
    <row r="41" spans="1:9" s="19" customFormat="1" ht="9" customHeight="1">
      <c r="A41" s="80" t="s">
        <v>469</v>
      </c>
      <c r="B41" s="21"/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286">
        <f t="shared" si="6"/>
        <v>0</v>
      </c>
      <c r="I41" s="287"/>
    </row>
    <row r="42" spans="1:9" s="19" customFormat="1" ht="2.25" customHeight="1">
      <c r="A42" s="193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76" t="s">
        <v>470</v>
      </c>
      <c r="B43" s="85"/>
      <c r="C43" s="77">
        <f aca="true" t="shared" si="7" ref="C43:I43">SUM(C44:C48)</f>
        <v>2857975368.05</v>
      </c>
      <c r="D43" s="77">
        <f t="shared" si="7"/>
        <v>0</v>
      </c>
      <c r="E43" s="77">
        <f t="shared" si="7"/>
        <v>2857975368.05</v>
      </c>
      <c r="F43" s="77">
        <f t="shared" si="7"/>
        <v>693749463.89</v>
      </c>
      <c r="G43" s="77">
        <f t="shared" si="7"/>
        <v>687012653.28</v>
      </c>
      <c r="H43" s="284">
        <f t="shared" si="7"/>
        <v>2164225904.1600003</v>
      </c>
      <c r="I43" s="285">
        <f t="shared" si="7"/>
        <v>0</v>
      </c>
    </row>
    <row r="44" spans="1:9" s="19" customFormat="1" ht="9" customHeight="1">
      <c r="A44" s="80" t="s">
        <v>471</v>
      </c>
      <c r="B44" s="21"/>
      <c r="C44" s="81">
        <v>491368660.05</v>
      </c>
      <c r="D44" s="81">
        <v>0</v>
      </c>
      <c r="E44" s="81">
        <v>491368660.05</v>
      </c>
      <c r="F44" s="81">
        <v>83484857.23</v>
      </c>
      <c r="G44" s="81">
        <v>83484857.23</v>
      </c>
      <c r="H44" s="286">
        <f aca="true" t="shared" si="8" ref="H44:H50">+E44-F44</f>
        <v>407883802.82</v>
      </c>
      <c r="I44" s="287"/>
    </row>
    <row r="45" spans="1:9" s="19" customFormat="1" ht="9" customHeight="1">
      <c r="A45" s="289" t="s">
        <v>472</v>
      </c>
      <c r="B45" s="21"/>
      <c r="C45" s="81">
        <v>2366606708</v>
      </c>
      <c r="D45" s="81">
        <v>0</v>
      </c>
      <c r="E45" s="81">
        <v>2366606708</v>
      </c>
      <c r="F45" s="81">
        <v>610264606.66</v>
      </c>
      <c r="G45" s="81">
        <v>603527796.05</v>
      </c>
      <c r="H45" s="286">
        <f t="shared" si="8"/>
        <v>1756342101.3400002</v>
      </c>
      <c r="I45" s="287"/>
    </row>
    <row r="46" spans="1:9" s="19" customFormat="1" ht="9" customHeight="1">
      <c r="A46" s="289"/>
      <c r="B46" s="21"/>
      <c r="C46" s="21"/>
      <c r="D46" s="21"/>
      <c r="E46" s="21"/>
      <c r="F46" s="21"/>
      <c r="G46" s="21"/>
      <c r="H46" s="286">
        <f t="shared" si="8"/>
        <v>0</v>
      </c>
      <c r="I46" s="287"/>
    </row>
    <row r="47" spans="1:9" s="19" customFormat="1" ht="9" customHeight="1">
      <c r="A47" s="80" t="s">
        <v>473</v>
      </c>
      <c r="B47" s="21"/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286">
        <f t="shared" si="8"/>
        <v>0</v>
      </c>
      <c r="I47" s="287"/>
    </row>
    <row r="48" spans="1:9" s="19" customFormat="1" ht="9" customHeight="1">
      <c r="A48" s="80" t="s">
        <v>474</v>
      </c>
      <c r="B48" s="21"/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286">
        <f t="shared" si="8"/>
        <v>0</v>
      </c>
      <c r="I48" s="287"/>
    </row>
    <row r="49" spans="1:9" ht="2.25" customHeight="1">
      <c r="A49" s="3"/>
      <c r="B49" s="4"/>
      <c r="C49" s="4"/>
      <c r="D49" s="4"/>
      <c r="E49" s="4"/>
      <c r="F49" s="4"/>
      <c r="G49" s="4"/>
      <c r="H49" s="286">
        <f t="shared" si="8"/>
        <v>0</v>
      </c>
      <c r="I49" s="287"/>
    </row>
    <row r="50" spans="1:9" ht="2.25" customHeight="1">
      <c r="A50" s="3"/>
      <c r="B50" s="4"/>
      <c r="C50" s="4"/>
      <c r="D50" s="4"/>
      <c r="E50" s="4"/>
      <c r="F50" s="4"/>
      <c r="G50" s="4"/>
      <c r="H50" s="286">
        <f t="shared" si="8"/>
        <v>0</v>
      </c>
      <c r="I50" s="287"/>
    </row>
    <row r="51" spans="1:9" ht="9" customHeight="1">
      <c r="A51" s="76" t="s">
        <v>475</v>
      </c>
      <c r="B51" s="4"/>
      <c r="C51" s="77">
        <f aca="true" t="shared" si="9" ref="C51:H51">+C53+C63+C72+C83</f>
        <v>11939720378</v>
      </c>
      <c r="D51" s="77">
        <f t="shared" si="9"/>
        <v>878054238.2499999</v>
      </c>
      <c r="E51" s="77">
        <f t="shared" si="9"/>
        <v>12817774616.249998</v>
      </c>
      <c r="F51" s="77">
        <f t="shared" si="9"/>
        <v>2931024161.4900002</v>
      </c>
      <c r="G51" s="77">
        <f t="shared" si="9"/>
        <v>2885476844.81</v>
      </c>
      <c r="H51" s="284">
        <f t="shared" si="9"/>
        <v>9886750454.759998</v>
      </c>
      <c r="I51" s="285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9" customFormat="1" ht="9" customHeight="1">
      <c r="A53" s="76" t="s">
        <v>443</v>
      </c>
      <c r="B53" s="85"/>
      <c r="C53" s="77">
        <f aca="true" t="shared" si="10" ref="C53:I53">SUM(C54:C61)</f>
        <v>144708662</v>
      </c>
      <c r="D53" s="77">
        <f t="shared" si="10"/>
        <v>36283366.88</v>
      </c>
      <c r="E53" s="77">
        <f t="shared" si="10"/>
        <v>180992028.88</v>
      </c>
      <c r="F53" s="77">
        <f t="shared" si="10"/>
        <v>50256899.88</v>
      </c>
      <c r="G53" s="77">
        <f t="shared" si="10"/>
        <v>33483712.88</v>
      </c>
      <c r="H53" s="284">
        <f t="shared" si="10"/>
        <v>130735129</v>
      </c>
      <c r="I53" s="285">
        <f t="shared" si="10"/>
        <v>0</v>
      </c>
    </row>
    <row r="54" spans="1:9" s="19" customFormat="1" ht="9" customHeight="1">
      <c r="A54" s="80" t="s">
        <v>444</v>
      </c>
      <c r="B54" s="21"/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286">
        <f aca="true" t="shared" si="11" ref="H54:H61">+E54-F54</f>
        <v>0</v>
      </c>
      <c r="I54" s="287"/>
    </row>
    <row r="55" spans="1:9" s="19" customFormat="1" ht="9" customHeight="1">
      <c r="A55" s="80" t="s">
        <v>445</v>
      </c>
      <c r="B55" s="21"/>
      <c r="C55" s="81">
        <v>2600000</v>
      </c>
      <c r="D55" s="81">
        <v>0</v>
      </c>
      <c r="E55" s="81">
        <v>2600000</v>
      </c>
      <c r="F55" s="81">
        <v>34648</v>
      </c>
      <c r="G55" s="81">
        <v>0</v>
      </c>
      <c r="H55" s="286">
        <f t="shared" si="11"/>
        <v>2565352</v>
      </c>
      <c r="I55" s="287"/>
    </row>
    <row r="56" spans="1:9" s="19" customFormat="1" ht="9" customHeight="1">
      <c r="A56" s="80" t="s">
        <v>446</v>
      </c>
      <c r="B56" s="21"/>
      <c r="C56" s="81">
        <v>1000000</v>
      </c>
      <c r="D56" s="81">
        <v>0</v>
      </c>
      <c r="E56" s="81">
        <v>1000000</v>
      </c>
      <c r="F56" s="81">
        <v>0</v>
      </c>
      <c r="G56" s="81">
        <v>0</v>
      </c>
      <c r="H56" s="286">
        <f t="shared" si="11"/>
        <v>1000000</v>
      </c>
      <c r="I56" s="287"/>
    </row>
    <row r="57" spans="1:9" s="19" customFormat="1" ht="9" customHeight="1">
      <c r="A57" s="80" t="s">
        <v>447</v>
      </c>
      <c r="B57" s="21"/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286">
        <f t="shared" si="11"/>
        <v>0</v>
      </c>
      <c r="I57" s="287"/>
    </row>
    <row r="58" spans="1:9" s="19" customFormat="1" ht="9" customHeight="1">
      <c r="A58" s="80" t="s">
        <v>448</v>
      </c>
      <c r="B58" s="21"/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286">
        <f t="shared" si="11"/>
        <v>0</v>
      </c>
      <c r="I58" s="287"/>
    </row>
    <row r="59" spans="1:9" s="19" customFormat="1" ht="9" customHeight="1">
      <c r="A59" s="80" t="s">
        <v>449</v>
      </c>
      <c r="B59" s="21"/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286">
        <f t="shared" si="11"/>
        <v>0</v>
      </c>
      <c r="I59" s="287"/>
    </row>
    <row r="60" spans="1:9" s="19" customFormat="1" ht="9" customHeight="1">
      <c r="A60" s="80" t="s">
        <v>450</v>
      </c>
      <c r="B60" s="21"/>
      <c r="C60" s="81">
        <v>131108662</v>
      </c>
      <c r="D60" s="81">
        <v>36276732</v>
      </c>
      <c r="E60" s="81">
        <v>167385394</v>
      </c>
      <c r="F60" s="81">
        <v>50215617</v>
      </c>
      <c r="G60" s="81">
        <v>33477078</v>
      </c>
      <c r="H60" s="286">
        <f t="shared" si="11"/>
        <v>117169777</v>
      </c>
      <c r="I60" s="287"/>
    </row>
    <row r="61" spans="1:9" s="19" customFormat="1" ht="9" customHeight="1">
      <c r="A61" s="80" t="s">
        <v>451</v>
      </c>
      <c r="B61" s="21"/>
      <c r="C61" s="81">
        <v>10000000</v>
      </c>
      <c r="D61" s="81">
        <v>6634.88</v>
      </c>
      <c r="E61" s="81">
        <v>10006634.88</v>
      </c>
      <c r="F61" s="81">
        <v>6634.88</v>
      </c>
      <c r="G61" s="81">
        <v>6634.88</v>
      </c>
      <c r="H61" s="286">
        <f t="shared" si="11"/>
        <v>10000000</v>
      </c>
      <c r="I61" s="287"/>
    </row>
    <row r="62" spans="1:9" s="19" customFormat="1" ht="2.25" customHeight="1">
      <c r="A62" s="193"/>
      <c r="B62" s="21"/>
      <c r="C62" s="21"/>
      <c r="D62" s="21"/>
      <c r="E62" s="21"/>
      <c r="F62" s="21"/>
      <c r="G62" s="21"/>
      <c r="H62" s="22"/>
      <c r="I62" s="21"/>
    </row>
    <row r="63" spans="1:9" s="19" customFormat="1" ht="9" customHeight="1">
      <c r="A63" s="76" t="s">
        <v>452</v>
      </c>
      <c r="B63" s="85"/>
      <c r="C63" s="77">
        <f aca="true" t="shared" si="12" ref="C63:I63">SUM(C64:C70)</f>
        <v>10255247290</v>
      </c>
      <c r="D63" s="77">
        <f t="shared" si="12"/>
        <v>818192679.0699999</v>
      </c>
      <c r="E63" s="77">
        <f t="shared" si="12"/>
        <v>11073439969.07</v>
      </c>
      <c r="F63" s="77">
        <f t="shared" si="12"/>
        <v>2390661939.77</v>
      </c>
      <c r="G63" s="77">
        <f t="shared" si="12"/>
        <v>2364493561.37</v>
      </c>
      <c r="H63" s="284">
        <f t="shared" si="12"/>
        <v>8682778029.3</v>
      </c>
      <c r="I63" s="285">
        <f t="shared" si="12"/>
        <v>0</v>
      </c>
    </row>
    <row r="64" spans="1:9" s="19" customFormat="1" ht="9" customHeight="1">
      <c r="A64" s="80" t="s">
        <v>453</v>
      </c>
      <c r="B64" s="21"/>
      <c r="C64" s="81">
        <v>0</v>
      </c>
      <c r="D64" s="81">
        <v>6397052</v>
      </c>
      <c r="E64" s="81">
        <v>6397052</v>
      </c>
      <c r="F64" s="81">
        <v>6397052</v>
      </c>
      <c r="G64" s="81">
        <v>6397052</v>
      </c>
      <c r="H64" s="286">
        <f aca="true" t="shared" si="13" ref="H64:H71">+E64-F64</f>
        <v>0</v>
      </c>
      <c r="I64" s="287"/>
    </row>
    <row r="65" spans="1:9" s="19" customFormat="1" ht="9" customHeight="1">
      <c r="A65" s="80" t="s">
        <v>454</v>
      </c>
      <c r="B65" s="21"/>
      <c r="C65" s="81">
        <v>631519906</v>
      </c>
      <c r="D65" s="81">
        <v>132361312.06</v>
      </c>
      <c r="E65" s="81">
        <v>763881218.06</v>
      </c>
      <c r="F65" s="81">
        <v>44633377.8</v>
      </c>
      <c r="G65" s="81">
        <v>44633377.8</v>
      </c>
      <c r="H65" s="286">
        <f t="shared" si="13"/>
        <v>719247840.26</v>
      </c>
      <c r="I65" s="287"/>
    </row>
    <row r="66" spans="1:9" s="19" customFormat="1" ht="9" customHeight="1">
      <c r="A66" s="80" t="s">
        <v>455</v>
      </c>
      <c r="B66" s="21"/>
      <c r="C66" s="81">
        <v>1726088498</v>
      </c>
      <c r="D66" s="81">
        <v>74653925.77</v>
      </c>
      <c r="E66" s="81">
        <v>1800742423.77</v>
      </c>
      <c r="F66" s="81">
        <v>424579811.23</v>
      </c>
      <c r="G66" s="81">
        <v>423863353.37</v>
      </c>
      <c r="H66" s="286">
        <f t="shared" si="13"/>
        <v>1376162612.54</v>
      </c>
      <c r="I66" s="287"/>
    </row>
    <row r="67" spans="1:9" s="19" customFormat="1" ht="9" customHeight="1">
      <c r="A67" s="80" t="s">
        <v>456</v>
      </c>
      <c r="B67" s="21"/>
      <c r="C67" s="81">
        <v>0</v>
      </c>
      <c r="D67" s="81">
        <v>33967634.94</v>
      </c>
      <c r="E67" s="81">
        <v>33967634.94</v>
      </c>
      <c r="F67" s="81">
        <v>12409825.75</v>
      </c>
      <c r="G67" s="81">
        <v>12409825.75</v>
      </c>
      <c r="H67" s="286">
        <f t="shared" si="13"/>
        <v>21557809.189999998</v>
      </c>
      <c r="I67" s="287"/>
    </row>
    <row r="68" spans="1:9" s="19" customFormat="1" ht="9" customHeight="1">
      <c r="A68" s="80" t="s">
        <v>457</v>
      </c>
      <c r="B68" s="21"/>
      <c r="C68" s="81">
        <v>7200602013</v>
      </c>
      <c r="D68" s="81">
        <v>536516966.79</v>
      </c>
      <c r="E68" s="81">
        <v>7737118979.79</v>
      </c>
      <c r="F68" s="81">
        <v>1778884879.09</v>
      </c>
      <c r="G68" s="81">
        <v>1763968821.55</v>
      </c>
      <c r="H68" s="286">
        <f t="shared" si="13"/>
        <v>5958234100.7</v>
      </c>
      <c r="I68" s="287"/>
    </row>
    <row r="69" spans="1:9" s="19" customFormat="1" ht="9" customHeight="1">
      <c r="A69" s="80" t="s">
        <v>458</v>
      </c>
      <c r="B69" s="21"/>
      <c r="C69" s="81">
        <v>697036873</v>
      </c>
      <c r="D69" s="81">
        <v>34295787.51</v>
      </c>
      <c r="E69" s="81">
        <v>731332660.51</v>
      </c>
      <c r="F69" s="81">
        <v>123756993.9</v>
      </c>
      <c r="G69" s="81">
        <v>113221130.9</v>
      </c>
      <c r="H69" s="286">
        <f t="shared" si="13"/>
        <v>607575666.61</v>
      </c>
      <c r="I69" s="287"/>
    </row>
    <row r="70" spans="1:9" s="19" customFormat="1" ht="9" customHeight="1">
      <c r="A70" s="80" t="s">
        <v>459</v>
      </c>
      <c r="B70" s="21"/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286">
        <f t="shared" si="13"/>
        <v>0</v>
      </c>
      <c r="I70" s="287"/>
    </row>
    <row r="71" spans="1:9" s="19" customFormat="1" ht="2.25" customHeight="1">
      <c r="A71" s="193"/>
      <c r="B71" s="21"/>
      <c r="C71" s="21"/>
      <c r="D71" s="21"/>
      <c r="E71" s="21"/>
      <c r="F71" s="21"/>
      <c r="G71" s="21"/>
      <c r="H71" s="286">
        <f t="shared" si="13"/>
        <v>0</v>
      </c>
      <c r="I71" s="287"/>
    </row>
    <row r="72" spans="1:9" s="19" customFormat="1" ht="9" customHeight="1">
      <c r="A72" s="76" t="s">
        <v>460</v>
      </c>
      <c r="B72" s="85"/>
      <c r="C72" s="77">
        <f aca="true" t="shared" si="14" ref="C72:I72">SUM(C73:C81)</f>
        <v>55113850</v>
      </c>
      <c r="D72" s="77">
        <f t="shared" si="14"/>
        <v>23578192.299999997</v>
      </c>
      <c r="E72" s="77">
        <f t="shared" si="14"/>
        <v>78692042.3</v>
      </c>
      <c r="F72" s="77">
        <f t="shared" si="14"/>
        <v>12416824</v>
      </c>
      <c r="G72" s="77">
        <f t="shared" si="14"/>
        <v>12416824</v>
      </c>
      <c r="H72" s="284">
        <f t="shared" si="14"/>
        <v>66275218.300000004</v>
      </c>
      <c r="I72" s="285">
        <f t="shared" si="14"/>
        <v>0</v>
      </c>
    </row>
    <row r="73" spans="1:9" s="19" customFormat="1" ht="9" customHeight="1">
      <c r="A73" s="80" t="s">
        <v>461</v>
      </c>
      <c r="B73" s="21"/>
      <c r="C73" s="81">
        <v>40113850</v>
      </c>
      <c r="D73" s="81">
        <v>0</v>
      </c>
      <c r="E73" s="81">
        <v>40113850</v>
      </c>
      <c r="F73" s="81">
        <v>0</v>
      </c>
      <c r="G73" s="81">
        <v>0</v>
      </c>
      <c r="H73" s="286">
        <f aca="true" t="shared" si="15" ref="H73:H82">+E73-F73</f>
        <v>40113850</v>
      </c>
      <c r="I73" s="287"/>
    </row>
    <row r="74" spans="1:9" s="19" customFormat="1" ht="9" customHeight="1">
      <c r="A74" s="80" t="s">
        <v>462</v>
      </c>
      <c r="B74" s="21"/>
      <c r="C74" s="81">
        <v>15000000</v>
      </c>
      <c r="D74" s="81">
        <v>0</v>
      </c>
      <c r="E74" s="81">
        <v>15000000</v>
      </c>
      <c r="F74" s="81">
        <v>0</v>
      </c>
      <c r="G74" s="81">
        <v>0</v>
      </c>
      <c r="H74" s="286">
        <f t="shared" si="15"/>
        <v>15000000</v>
      </c>
      <c r="I74" s="287"/>
    </row>
    <row r="75" spans="1:9" s="19" customFormat="1" ht="9" customHeight="1">
      <c r="A75" s="80" t="s">
        <v>463</v>
      </c>
      <c r="B75" s="21"/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286">
        <f t="shared" si="15"/>
        <v>0</v>
      </c>
      <c r="I75" s="287"/>
    </row>
    <row r="76" spans="1:9" s="19" customFormat="1" ht="9" customHeight="1">
      <c r="A76" s="80" t="s">
        <v>464</v>
      </c>
      <c r="B76" s="21"/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286">
        <f t="shared" si="15"/>
        <v>0</v>
      </c>
      <c r="I76" s="287"/>
    </row>
    <row r="77" spans="1:9" s="19" customFormat="1" ht="9" customHeight="1">
      <c r="A77" s="80" t="s">
        <v>465</v>
      </c>
      <c r="B77" s="21"/>
      <c r="C77" s="81">
        <v>0</v>
      </c>
      <c r="D77" s="81">
        <v>18464380.56</v>
      </c>
      <c r="E77" s="81">
        <v>18464380.56</v>
      </c>
      <c r="F77" s="81">
        <v>12416824</v>
      </c>
      <c r="G77" s="81">
        <v>12416824</v>
      </c>
      <c r="H77" s="286">
        <f t="shared" si="15"/>
        <v>6047556.559999999</v>
      </c>
      <c r="I77" s="287"/>
    </row>
    <row r="78" spans="1:9" s="19" customFormat="1" ht="9" customHeight="1">
      <c r="A78" s="80" t="s">
        <v>466</v>
      </c>
      <c r="B78" s="21"/>
      <c r="C78" s="81">
        <v>0</v>
      </c>
      <c r="D78" s="81">
        <v>0</v>
      </c>
      <c r="E78" s="81">
        <v>0</v>
      </c>
      <c r="F78" s="81">
        <v>0</v>
      </c>
      <c r="G78" s="81">
        <v>0</v>
      </c>
      <c r="H78" s="286">
        <f t="shared" si="15"/>
        <v>0</v>
      </c>
      <c r="I78" s="287"/>
    </row>
    <row r="79" spans="1:9" s="19" customFormat="1" ht="9" customHeight="1">
      <c r="A79" s="80" t="s">
        <v>467</v>
      </c>
      <c r="B79" s="21"/>
      <c r="C79" s="81">
        <v>0</v>
      </c>
      <c r="D79" s="81">
        <v>5113811.74</v>
      </c>
      <c r="E79" s="81">
        <v>5113811.74</v>
      </c>
      <c r="F79" s="81">
        <v>0</v>
      </c>
      <c r="G79" s="81">
        <v>0</v>
      </c>
      <c r="H79" s="286">
        <f t="shared" si="15"/>
        <v>5113811.74</v>
      </c>
      <c r="I79" s="287"/>
    </row>
    <row r="80" spans="1:9" s="19" customFormat="1" ht="9" customHeight="1">
      <c r="A80" s="80" t="s">
        <v>468</v>
      </c>
      <c r="B80" s="21"/>
      <c r="C80" s="81">
        <v>0</v>
      </c>
      <c r="D80" s="81">
        <v>0</v>
      </c>
      <c r="E80" s="81">
        <v>0</v>
      </c>
      <c r="F80" s="81">
        <v>0</v>
      </c>
      <c r="G80" s="81">
        <v>0</v>
      </c>
      <c r="H80" s="286">
        <f t="shared" si="15"/>
        <v>0</v>
      </c>
      <c r="I80" s="287"/>
    </row>
    <row r="81" spans="1:9" s="19" customFormat="1" ht="9" customHeight="1">
      <c r="A81" s="80" t="s">
        <v>469</v>
      </c>
      <c r="B81" s="21"/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286">
        <f t="shared" si="15"/>
        <v>0</v>
      </c>
      <c r="I81" s="287"/>
    </row>
    <row r="82" spans="1:9" s="19" customFormat="1" ht="2.25" customHeight="1">
      <c r="A82" s="193"/>
      <c r="B82" s="21"/>
      <c r="C82" s="21"/>
      <c r="D82" s="21"/>
      <c r="E82" s="21"/>
      <c r="F82" s="21"/>
      <c r="G82" s="21"/>
      <c r="H82" s="286">
        <f t="shared" si="15"/>
        <v>0</v>
      </c>
      <c r="I82" s="287"/>
    </row>
    <row r="83" spans="1:9" s="19" customFormat="1" ht="9" customHeight="1">
      <c r="A83" s="76" t="s">
        <v>470</v>
      </c>
      <c r="B83" s="85"/>
      <c r="C83" s="77">
        <f aca="true" t="shared" si="16" ref="C83:I83">SUM(C84:C88)</f>
        <v>1484650576</v>
      </c>
      <c r="D83" s="77">
        <f t="shared" si="16"/>
        <v>0</v>
      </c>
      <c r="E83" s="77">
        <f t="shared" si="16"/>
        <v>1484650576</v>
      </c>
      <c r="F83" s="77">
        <f t="shared" si="16"/>
        <v>477688497.84000003</v>
      </c>
      <c r="G83" s="77">
        <f t="shared" si="16"/>
        <v>475082746.56</v>
      </c>
      <c r="H83" s="284">
        <f t="shared" si="16"/>
        <v>1006962078.1600001</v>
      </c>
      <c r="I83" s="285">
        <f t="shared" si="16"/>
        <v>0</v>
      </c>
    </row>
    <row r="84" spans="1:9" s="19" customFormat="1" ht="9" customHeight="1">
      <c r="A84" s="80" t="s">
        <v>471</v>
      </c>
      <c r="B84" s="21"/>
      <c r="C84" s="81">
        <v>87094773</v>
      </c>
      <c r="D84" s="81">
        <v>0</v>
      </c>
      <c r="E84" s="81">
        <v>87094773</v>
      </c>
      <c r="F84" s="81">
        <v>34893880.8</v>
      </c>
      <c r="G84" s="81">
        <v>32288129.52</v>
      </c>
      <c r="H84" s="286">
        <f>+E84-F84</f>
        <v>52200892.2</v>
      </c>
      <c r="I84" s="287"/>
    </row>
    <row r="85" spans="1:9" s="19" customFormat="1" ht="9" customHeight="1">
      <c r="A85" s="289" t="s">
        <v>472</v>
      </c>
      <c r="B85" s="21"/>
      <c r="C85" s="81">
        <v>1397555803</v>
      </c>
      <c r="D85" s="81">
        <v>0</v>
      </c>
      <c r="E85" s="81">
        <v>1397555803</v>
      </c>
      <c r="F85" s="81">
        <v>442794617.04</v>
      </c>
      <c r="G85" s="81">
        <v>442794617.04</v>
      </c>
      <c r="H85" s="286">
        <f>+E85-F85</f>
        <v>954761185.96</v>
      </c>
      <c r="I85" s="287"/>
    </row>
    <row r="86" spans="1:9" s="19" customFormat="1" ht="9" customHeight="1">
      <c r="A86" s="289"/>
      <c r="B86" s="21"/>
      <c r="C86" s="21"/>
      <c r="D86" s="21"/>
      <c r="E86" s="21"/>
      <c r="F86" s="21"/>
      <c r="G86" s="21"/>
      <c r="H86" s="286">
        <f>+E86-F86</f>
        <v>0</v>
      </c>
      <c r="I86" s="287"/>
    </row>
    <row r="87" spans="1:9" s="19" customFormat="1" ht="9" customHeight="1">
      <c r="A87" s="80" t="s">
        <v>473</v>
      </c>
      <c r="B87" s="21"/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286">
        <f>+E87-F87</f>
        <v>0</v>
      </c>
      <c r="I87" s="287"/>
    </row>
    <row r="88" spans="1:9" s="19" customFormat="1" ht="9" customHeight="1">
      <c r="A88" s="80" t="s">
        <v>474</v>
      </c>
      <c r="B88" s="21"/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286">
        <f>+E88-F88</f>
        <v>0</v>
      </c>
      <c r="I88" s="287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76" t="s">
        <v>401</v>
      </c>
      <c r="B91" s="4"/>
      <c r="C91" s="77">
        <f aca="true" t="shared" si="17" ref="C91:H91">+C51+C11</f>
        <v>23223128209</v>
      </c>
      <c r="D91" s="77">
        <f t="shared" si="17"/>
        <v>879859380.8299999</v>
      </c>
      <c r="E91" s="77">
        <f t="shared" si="17"/>
        <v>24102987589.83</v>
      </c>
      <c r="F91" s="77">
        <f t="shared" si="17"/>
        <v>5387453793.960001</v>
      </c>
      <c r="G91" s="77">
        <f t="shared" si="17"/>
        <v>5262190380.32</v>
      </c>
      <c r="H91" s="284">
        <f t="shared" si="17"/>
        <v>18715533795.87</v>
      </c>
      <c r="I91" s="285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84">
    <mergeCell ref="H87:I87"/>
    <mergeCell ref="H88:I88"/>
    <mergeCell ref="H91:I91"/>
    <mergeCell ref="H82:I82"/>
    <mergeCell ref="H83:I83"/>
    <mergeCell ref="H84:I84"/>
    <mergeCell ref="A85:A86"/>
    <mergeCell ref="H85:I85"/>
    <mergeCell ref="H86:I86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7:I57"/>
    <mergeCell ref="H58:I58"/>
    <mergeCell ref="H59:I59"/>
    <mergeCell ref="H60:I60"/>
    <mergeCell ref="H61:I61"/>
    <mergeCell ref="H63:I63"/>
    <mergeCell ref="H50:I50"/>
    <mergeCell ref="H51:I51"/>
    <mergeCell ref="H53:I53"/>
    <mergeCell ref="H54:I54"/>
    <mergeCell ref="H55:I55"/>
    <mergeCell ref="H56:I56"/>
    <mergeCell ref="A45:A46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3"/>
  <sheetViews>
    <sheetView showGridLines="0" tabSelected="1" zoomScalePageLayoutView="0" workbookViewId="0" topLeftCell="A3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7.57421875" style="0" customWidth="1"/>
    <col min="9" max="9" width="5.28125" style="0" customWidth="1"/>
  </cols>
  <sheetData>
    <row r="1" spans="1:9" ht="12" customHeight="1">
      <c r="A1" s="255" t="s">
        <v>476</v>
      </c>
      <c r="B1" s="195"/>
      <c r="C1" s="195"/>
      <c r="D1" s="195"/>
      <c r="E1" s="195"/>
      <c r="F1" s="195"/>
      <c r="G1" s="195"/>
      <c r="H1" s="195"/>
      <c r="I1" s="196"/>
    </row>
    <row r="2" spans="1:9" ht="11.25" customHeight="1">
      <c r="A2" s="197"/>
      <c r="B2" s="198"/>
      <c r="C2" s="198"/>
      <c r="D2" s="198"/>
      <c r="E2" s="198"/>
      <c r="F2" s="198"/>
      <c r="G2" s="198"/>
      <c r="H2" s="198"/>
      <c r="I2" s="199"/>
    </row>
    <row r="3" spans="1:9" ht="11.25" customHeight="1">
      <c r="A3" s="197"/>
      <c r="B3" s="198"/>
      <c r="C3" s="198"/>
      <c r="D3" s="198"/>
      <c r="E3" s="198"/>
      <c r="F3" s="198"/>
      <c r="G3" s="198"/>
      <c r="H3" s="198"/>
      <c r="I3" s="199"/>
    </row>
    <row r="4" spans="1:9" ht="11.25" customHeight="1">
      <c r="A4" s="197"/>
      <c r="B4" s="198"/>
      <c r="C4" s="198"/>
      <c r="D4" s="198"/>
      <c r="E4" s="198"/>
      <c r="F4" s="198"/>
      <c r="G4" s="198"/>
      <c r="H4" s="198"/>
      <c r="I4" s="199"/>
    </row>
    <row r="5" spans="1:9" ht="17.25" customHeight="1">
      <c r="A5" s="200"/>
      <c r="B5" s="201"/>
      <c r="C5" s="201"/>
      <c r="D5" s="201"/>
      <c r="E5" s="201"/>
      <c r="F5" s="201"/>
      <c r="G5" s="201"/>
      <c r="H5" s="201"/>
      <c r="I5" s="202"/>
    </row>
    <row r="6" spans="1:9" ht="12.75">
      <c r="A6" s="256" t="s">
        <v>0</v>
      </c>
      <c r="B6" s="257"/>
      <c r="C6" s="258" t="s">
        <v>322</v>
      </c>
      <c r="D6" s="258"/>
      <c r="E6" s="258"/>
      <c r="F6" s="258"/>
      <c r="G6" s="258"/>
      <c r="H6" s="259" t="s">
        <v>323</v>
      </c>
      <c r="I6" s="259"/>
    </row>
    <row r="7" spans="1:9" ht="11.25" customHeight="1">
      <c r="A7" s="260"/>
      <c r="B7" s="261"/>
      <c r="C7" s="262" t="s">
        <v>324</v>
      </c>
      <c r="D7" s="258" t="s">
        <v>325</v>
      </c>
      <c r="E7" s="262" t="s">
        <v>326</v>
      </c>
      <c r="F7" s="262" t="s">
        <v>215</v>
      </c>
      <c r="G7" s="262" t="s">
        <v>232</v>
      </c>
      <c r="H7" s="259"/>
      <c r="I7" s="259"/>
    </row>
    <row r="8" spans="1:9" ht="11.25" customHeight="1">
      <c r="A8" s="263"/>
      <c r="B8" s="264"/>
      <c r="C8" s="265"/>
      <c r="D8" s="258"/>
      <c r="E8" s="265"/>
      <c r="F8" s="265"/>
      <c r="G8" s="265"/>
      <c r="H8" s="259"/>
      <c r="I8" s="259"/>
    </row>
    <row r="9" spans="1:9" ht="2.25" customHeight="1">
      <c r="A9" s="110"/>
      <c r="B9" s="111"/>
      <c r="C9" s="111"/>
      <c r="D9" s="111"/>
      <c r="E9" s="111"/>
      <c r="F9" s="111"/>
      <c r="G9" s="111"/>
      <c r="H9" s="191"/>
      <c r="I9" s="111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266" t="s">
        <v>477</v>
      </c>
      <c r="B11" s="4"/>
      <c r="C11" s="267">
        <f aca="true" t="shared" si="0" ref="C11:I11">+C12+C13+C15+C18+C20+C24</f>
        <v>2981218376</v>
      </c>
      <c r="D11" s="267">
        <f t="shared" si="0"/>
        <v>37617695.97</v>
      </c>
      <c r="E11" s="267">
        <f t="shared" si="0"/>
        <v>3018836071.9700003</v>
      </c>
      <c r="F11" s="267">
        <f t="shared" si="0"/>
        <v>604654528.83</v>
      </c>
      <c r="G11" s="267">
        <f t="shared" si="0"/>
        <v>602138712.5300001</v>
      </c>
      <c r="H11" s="268">
        <f t="shared" si="0"/>
        <v>2414181543.14</v>
      </c>
      <c r="I11" s="269">
        <f t="shared" si="0"/>
        <v>0</v>
      </c>
    </row>
    <row r="12" spans="1:9" ht="9" customHeight="1">
      <c r="A12" s="270" t="s">
        <v>478</v>
      </c>
      <c r="B12" s="4"/>
      <c r="C12" s="271">
        <v>1654424377.88</v>
      </c>
      <c r="D12" s="271">
        <v>-280250.34</v>
      </c>
      <c r="E12" s="271">
        <v>1654144127.54</v>
      </c>
      <c r="F12" s="271">
        <v>302543238.71</v>
      </c>
      <c r="G12" s="271">
        <v>301746303.1</v>
      </c>
      <c r="H12" s="272">
        <f>+E12-F12</f>
        <v>1351600888.83</v>
      </c>
      <c r="I12" s="273"/>
    </row>
    <row r="13" spans="1:9" ht="9" customHeight="1">
      <c r="A13" s="270" t="s">
        <v>479</v>
      </c>
      <c r="B13" s="4"/>
      <c r="C13" s="271">
        <v>770482153.39</v>
      </c>
      <c r="D13" s="271">
        <v>28957989.7</v>
      </c>
      <c r="E13" s="271">
        <v>799440143.09</v>
      </c>
      <c r="F13" s="271">
        <v>178344470.65</v>
      </c>
      <c r="G13" s="271">
        <v>176674270.84</v>
      </c>
      <c r="H13" s="272">
        <f>+E13-F13</f>
        <v>621095672.44</v>
      </c>
      <c r="I13" s="273"/>
    </row>
    <row r="14" spans="1:9" ht="2.25" customHeight="1">
      <c r="A14" s="16"/>
      <c r="B14" s="4"/>
      <c r="C14" s="4"/>
      <c r="D14" s="4"/>
      <c r="E14" s="4"/>
      <c r="F14" s="4"/>
      <c r="G14" s="4"/>
      <c r="H14" s="14"/>
      <c r="I14" s="4"/>
    </row>
    <row r="15" spans="1:9" s="19" customFormat="1" ht="9" customHeight="1">
      <c r="A15" s="270" t="s">
        <v>480</v>
      </c>
      <c r="B15" s="21"/>
      <c r="C15" s="271">
        <f aca="true" t="shared" si="1" ref="C15:I15">+C16+C17</f>
        <v>0</v>
      </c>
      <c r="D15" s="271">
        <f t="shared" si="1"/>
        <v>0</v>
      </c>
      <c r="E15" s="271">
        <f t="shared" si="1"/>
        <v>0</v>
      </c>
      <c r="F15" s="271">
        <f t="shared" si="1"/>
        <v>0</v>
      </c>
      <c r="G15" s="271">
        <f t="shared" si="1"/>
        <v>0</v>
      </c>
      <c r="H15" s="272">
        <f t="shared" si="1"/>
        <v>0</v>
      </c>
      <c r="I15" s="273">
        <f t="shared" si="1"/>
        <v>0</v>
      </c>
    </row>
    <row r="16" spans="1:9" ht="9" customHeight="1">
      <c r="A16" s="290" t="s">
        <v>481</v>
      </c>
      <c r="B16" s="4"/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2">
        <f>+E16-F16</f>
        <v>0</v>
      </c>
      <c r="I16" s="273"/>
    </row>
    <row r="17" spans="1:9" ht="9" customHeight="1">
      <c r="A17" s="290" t="s">
        <v>482</v>
      </c>
      <c r="B17" s="4"/>
      <c r="C17" s="271">
        <v>0</v>
      </c>
      <c r="D17" s="271">
        <v>0</v>
      </c>
      <c r="E17" s="271">
        <v>0</v>
      </c>
      <c r="F17" s="271">
        <v>0</v>
      </c>
      <c r="G17" s="271">
        <v>0</v>
      </c>
      <c r="H17" s="272">
        <f>+E17-F17</f>
        <v>0</v>
      </c>
      <c r="I17" s="273"/>
    </row>
    <row r="18" spans="1:9" ht="9" customHeight="1">
      <c r="A18" s="270" t="s">
        <v>483</v>
      </c>
      <c r="B18" s="4"/>
      <c r="C18" s="271">
        <v>556311844.73</v>
      </c>
      <c r="D18" s="271">
        <v>8939956.61</v>
      </c>
      <c r="E18" s="271">
        <v>565251801.34</v>
      </c>
      <c r="F18" s="271">
        <v>123766819.47</v>
      </c>
      <c r="G18" s="271">
        <v>123718138.59</v>
      </c>
      <c r="H18" s="272">
        <f>+E18-F18</f>
        <v>441484981.87</v>
      </c>
      <c r="I18" s="273"/>
    </row>
    <row r="19" spans="1:9" ht="2.25" customHeight="1">
      <c r="A19" s="3"/>
      <c r="B19" s="4"/>
      <c r="C19" s="4"/>
      <c r="D19" s="4"/>
      <c r="E19" s="4"/>
      <c r="F19" s="4"/>
      <c r="G19" s="4"/>
      <c r="H19" s="14"/>
      <c r="I19" s="4"/>
    </row>
    <row r="20" spans="1:9" s="19" customFormat="1" ht="9" customHeight="1">
      <c r="A20" s="276" t="s">
        <v>484</v>
      </c>
      <c r="B20" s="21"/>
      <c r="C20" s="277">
        <f aca="true" t="shared" si="2" ref="C20:H20">+C22+C23</f>
        <v>0</v>
      </c>
      <c r="D20" s="277">
        <f t="shared" si="2"/>
        <v>0</v>
      </c>
      <c r="E20" s="277">
        <f t="shared" si="2"/>
        <v>0</v>
      </c>
      <c r="F20" s="277">
        <f t="shared" si="2"/>
        <v>0</v>
      </c>
      <c r="G20" s="277">
        <f t="shared" si="2"/>
        <v>0</v>
      </c>
      <c r="H20" s="278">
        <f t="shared" si="2"/>
        <v>0</v>
      </c>
      <c r="I20" s="279"/>
    </row>
    <row r="21" spans="1:9" s="19" customFormat="1" ht="9" customHeight="1">
      <c r="A21" s="276"/>
      <c r="B21" s="21"/>
      <c r="C21" s="277"/>
      <c r="D21" s="277"/>
      <c r="E21" s="277"/>
      <c r="F21" s="277"/>
      <c r="G21" s="277"/>
      <c r="H21" s="278"/>
      <c r="I21" s="279"/>
    </row>
    <row r="22" spans="1:9" ht="9" customHeight="1">
      <c r="A22" s="290" t="s">
        <v>485</v>
      </c>
      <c r="B22" s="4"/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2">
        <f>+E22-F22</f>
        <v>0</v>
      </c>
      <c r="I22" s="273"/>
    </row>
    <row r="23" spans="1:9" ht="9" customHeight="1">
      <c r="A23" s="290" t="s">
        <v>486</v>
      </c>
      <c r="B23" s="4"/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2">
        <f>+E23-F23</f>
        <v>0</v>
      </c>
      <c r="I23" s="273"/>
    </row>
    <row r="24" spans="1:9" ht="9" customHeight="1">
      <c r="A24" s="270" t="s">
        <v>487</v>
      </c>
      <c r="B24" s="4"/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2">
        <f>+E24-F24</f>
        <v>0</v>
      </c>
      <c r="I24" s="273"/>
    </row>
    <row r="25" spans="1:9" ht="2.25" customHeight="1">
      <c r="A25" s="3"/>
      <c r="B25" s="4"/>
      <c r="C25" s="4"/>
      <c r="D25" s="4"/>
      <c r="E25" s="4"/>
      <c r="F25" s="4"/>
      <c r="G25" s="4"/>
      <c r="H25" s="14"/>
      <c r="I25" s="4"/>
    </row>
    <row r="26" spans="1:9" ht="2.25" customHeight="1">
      <c r="A26" s="3"/>
      <c r="B26" s="4"/>
      <c r="C26" s="4"/>
      <c r="D26" s="4"/>
      <c r="E26" s="4"/>
      <c r="F26" s="4"/>
      <c r="G26" s="4"/>
      <c r="H26" s="14"/>
      <c r="I26" s="4"/>
    </row>
    <row r="27" spans="1:9" ht="9" customHeight="1">
      <c r="A27" s="266" t="s">
        <v>488</v>
      </c>
      <c r="B27" s="4"/>
      <c r="C27" s="267">
        <v>17038806</v>
      </c>
      <c r="D27" s="267">
        <v>219335517</v>
      </c>
      <c r="E27" s="267">
        <v>236374323</v>
      </c>
      <c r="F27" s="267">
        <v>62009579</v>
      </c>
      <c r="G27" s="267">
        <v>62009579</v>
      </c>
      <c r="H27" s="268">
        <v>174364744</v>
      </c>
      <c r="I27" s="269"/>
    </row>
    <row r="28" spans="1:9" ht="9" customHeight="1">
      <c r="A28" s="270" t="s">
        <v>478</v>
      </c>
      <c r="B28" s="4"/>
      <c r="C28" s="271">
        <v>0</v>
      </c>
      <c r="D28" s="271">
        <v>219335517</v>
      </c>
      <c r="E28" s="271">
        <v>219335517</v>
      </c>
      <c r="F28" s="271">
        <v>62009579</v>
      </c>
      <c r="G28" s="271">
        <v>62009579</v>
      </c>
      <c r="H28" s="272">
        <f>+E28-F28</f>
        <v>157325938</v>
      </c>
      <c r="I28" s="273"/>
    </row>
    <row r="29" spans="1:9" ht="9" customHeight="1">
      <c r="A29" s="270" t="s">
        <v>479</v>
      </c>
      <c r="B29" s="4"/>
      <c r="C29" s="271">
        <v>17038806</v>
      </c>
      <c r="D29" s="271">
        <v>0</v>
      </c>
      <c r="E29" s="271">
        <v>17038806</v>
      </c>
      <c r="F29" s="271">
        <v>0</v>
      </c>
      <c r="G29" s="271">
        <v>0</v>
      </c>
      <c r="H29" s="272">
        <f>+E29-F29</f>
        <v>17038806</v>
      </c>
      <c r="I29" s="273"/>
    </row>
    <row r="30" spans="1:9" ht="2.25" customHeight="1">
      <c r="A30" s="3"/>
      <c r="B30" s="4"/>
      <c r="C30" s="4"/>
      <c r="D30" s="4"/>
      <c r="E30" s="4"/>
      <c r="F30" s="4"/>
      <c r="G30" s="4"/>
      <c r="H30" s="14"/>
      <c r="I30" s="4"/>
    </row>
    <row r="31" spans="1:9" s="19" customFormat="1" ht="9" customHeight="1">
      <c r="A31" s="270" t="s">
        <v>480</v>
      </c>
      <c r="B31" s="21"/>
      <c r="C31" s="271">
        <f>+C32+C33</f>
        <v>0</v>
      </c>
      <c r="D31" s="271">
        <f aca="true" t="shared" si="3" ref="D31:I31">+D32+D33</f>
        <v>0</v>
      </c>
      <c r="E31" s="271">
        <f t="shared" si="3"/>
        <v>0</v>
      </c>
      <c r="F31" s="271">
        <f t="shared" si="3"/>
        <v>0</v>
      </c>
      <c r="G31" s="271">
        <f t="shared" si="3"/>
        <v>0</v>
      </c>
      <c r="H31" s="272">
        <f t="shared" si="3"/>
        <v>0</v>
      </c>
      <c r="I31" s="273">
        <f t="shared" si="3"/>
        <v>0</v>
      </c>
    </row>
    <row r="32" spans="1:9" ht="9" customHeight="1">
      <c r="A32" s="290" t="s">
        <v>481</v>
      </c>
      <c r="B32" s="4"/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2">
        <f>+E32-F32</f>
        <v>0</v>
      </c>
      <c r="I32" s="273"/>
    </row>
    <row r="33" spans="1:9" ht="9" customHeight="1">
      <c r="A33" s="290" t="s">
        <v>482</v>
      </c>
      <c r="B33" s="4"/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2">
        <f>+E33-F33</f>
        <v>0</v>
      </c>
      <c r="I33" s="273"/>
    </row>
    <row r="34" spans="1:9" ht="9" customHeight="1">
      <c r="A34" s="270" t="s">
        <v>483</v>
      </c>
      <c r="B34" s="4"/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2">
        <f>+E34-F34</f>
        <v>0</v>
      </c>
      <c r="I34" s="273"/>
    </row>
    <row r="35" spans="1:9" ht="2.25" customHeight="1">
      <c r="A35" s="3"/>
      <c r="B35" s="4"/>
      <c r="C35" s="4"/>
      <c r="D35" s="4"/>
      <c r="E35" s="4"/>
      <c r="F35" s="4"/>
      <c r="G35" s="4"/>
      <c r="H35" s="14"/>
      <c r="I35" s="4"/>
    </row>
    <row r="36" spans="1:9" s="19" customFormat="1" ht="9" customHeight="1">
      <c r="A36" s="276" t="s">
        <v>484</v>
      </c>
      <c r="B36" s="21"/>
      <c r="C36" s="277">
        <f aca="true" t="shared" si="4" ref="C36:H36">+C38+C39</f>
        <v>0</v>
      </c>
      <c r="D36" s="277">
        <f t="shared" si="4"/>
        <v>0</v>
      </c>
      <c r="E36" s="277">
        <f t="shared" si="4"/>
        <v>0</v>
      </c>
      <c r="F36" s="277">
        <f t="shared" si="4"/>
        <v>0</v>
      </c>
      <c r="G36" s="277">
        <f t="shared" si="4"/>
        <v>0</v>
      </c>
      <c r="H36" s="278">
        <f t="shared" si="4"/>
        <v>0</v>
      </c>
      <c r="I36" s="279"/>
    </row>
    <row r="37" spans="1:9" s="19" customFormat="1" ht="9" customHeight="1">
      <c r="A37" s="276"/>
      <c r="B37" s="21"/>
      <c r="C37" s="277"/>
      <c r="D37" s="277"/>
      <c r="E37" s="277"/>
      <c r="F37" s="277"/>
      <c r="G37" s="277"/>
      <c r="H37" s="278"/>
      <c r="I37" s="279"/>
    </row>
    <row r="38" spans="1:9" ht="9" customHeight="1">
      <c r="A38" s="290" t="s">
        <v>485</v>
      </c>
      <c r="B38" s="4"/>
      <c r="C38" s="271">
        <v>0</v>
      </c>
      <c r="D38" s="271">
        <v>0</v>
      </c>
      <c r="E38" s="271">
        <v>0</v>
      </c>
      <c r="F38" s="271">
        <v>0</v>
      </c>
      <c r="G38" s="271">
        <v>0</v>
      </c>
      <c r="H38" s="272">
        <f>+E38-F38</f>
        <v>0</v>
      </c>
      <c r="I38" s="273"/>
    </row>
    <row r="39" spans="1:9" ht="9" customHeight="1">
      <c r="A39" s="290" t="s">
        <v>486</v>
      </c>
      <c r="B39" s="4"/>
      <c r="C39" s="271">
        <v>0</v>
      </c>
      <c r="D39" s="271">
        <v>0</v>
      </c>
      <c r="E39" s="271">
        <v>0</v>
      </c>
      <c r="F39" s="271">
        <v>0</v>
      </c>
      <c r="G39" s="271">
        <v>0</v>
      </c>
      <c r="H39" s="272">
        <f>+E39-F39</f>
        <v>0</v>
      </c>
      <c r="I39" s="273"/>
    </row>
    <row r="40" spans="1:9" ht="9" customHeight="1">
      <c r="A40" s="270" t="s">
        <v>487</v>
      </c>
      <c r="B40" s="4"/>
      <c r="C40" s="271">
        <v>0</v>
      </c>
      <c r="D40" s="271">
        <v>0</v>
      </c>
      <c r="E40" s="271">
        <v>0</v>
      </c>
      <c r="F40" s="271">
        <v>0</v>
      </c>
      <c r="G40" s="271">
        <v>0</v>
      </c>
      <c r="H40" s="272">
        <f>+E40-F40</f>
        <v>0</v>
      </c>
      <c r="I40" s="273"/>
    </row>
    <row r="41" spans="1:9" ht="2.25" customHeight="1">
      <c r="A41" s="3"/>
      <c r="B41" s="4"/>
      <c r="C41" s="4"/>
      <c r="D41" s="4"/>
      <c r="E41" s="4"/>
      <c r="F41" s="4"/>
      <c r="G41" s="4"/>
      <c r="H41" s="14"/>
      <c r="I41" s="4"/>
    </row>
    <row r="42" spans="1:9" ht="9" customHeight="1">
      <c r="A42" s="266" t="s">
        <v>489</v>
      </c>
      <c r="B42" s="4"/>
      <c r="C42" s="267">
        <f>+C11+C27</f>
        <v>2998257182</v>
      </c>
      <c r="D42" s="267">
        <f aca="true" t="shared" si="5" ref="D42:I42">+D11+D27</f>
        <v>256953212.97</v>
      </c>
      <c r="E42" s="267">
        <f t="shared" si="5"/>
        <v>3255210394.9700003</v>
      </c>
      <c r="F42" s="267">
        <f t="shared" si="5"/>
        <v>666664107.83</v>
      </c>
      <c r="G42" s="267">
        <f t="shared" si="5"/>
        <v>664148291.5300001</v>
      </c>
      <c r="H42" s="268">
        <f t="shared" si="5"/>
        <v>2588546287.14</v>
      </c>
      <c r="I42" s="269">
        <f t="shared" si="5"/>
        <v>0</v>
      </c>
    </row>
    <row r="43" spans="1:9" ht="3.75" customHeight="1">
      <c r="A43" s="1"/>
      <c r="B43" s="5"/>
      <c r="C43" s="5"/>
      <c r="D43" s="5"/>
      <c r="E43" s="5"/>
      <c r="F43" s="5"/>
      <c r="G43" s="5"/>
      <c r="H43" s="2"/>
      <c r="I43" s="5"/>
    </row>
    <row r="44" ht="3.75" customHeight="1"/>
  </sheetData>
  <sheetProtection/>
  <mergeCells count="44">
    <mergeCell ref="H36:I37"/>
    <mergeCell ref="H38:I38"/>
    <mergeCell ref="H39:I39"/>
    <mergeCell ref="H40:I40"/>
    <mergeCell ref="H42:I42"/>
    <mergeCell ref="H31:I31"/>
    <mergeCell ref="H32:I32"/>
    <mergeCell ref="H33:I33"/>
    <mergeCell ref="H34:I34"/>
    <mergeCell ref="A36:A37"/>
    <mergeCell ref="C36:C37"/>
    <mergeCell ref="D36:D37"/>
    <mergeCell ref="E36:E37"/>
    <mergeCell ref="F36:F37"/>
    <mergeCell ref="G36:G37"/>
    <mergeCell ref="H22:I22"/>
    <mergeCell ref="H23:I23"/>
    <mergeCell ref="H24:I24"/>
    <mergeCell ref="H27:I27"/>
    <mergeCell ref="H28:I28"/>
    <mergeCell ref="H29:I29"/>
    <mergeCell ref="H18:I18"/>
    <mergeCell ref="A20:A21"/>
    <mergeCell ref="C20:C21"/>
    <mergeCell ref="D20:D21"/>
    <mergeCell ref="E20:E21"/>
    <mergeCell ref="F20:F21"/>
    <mergeCell ref="G20:G21"/>
    <mergeCell ref="H20:I21"/>
    <mergeCell ref="H11:I11"/>
    <mergeCell ref="H12:I12"/>
    <mergeCell ref="H13:I13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2019-04-26T16:11:07Z</cp:lastPrinted>
  <dcterms:created xsi:type="dcterms:W3CDTF">2019-04-26T17:36:53Z</dcterms:created>
  <dcterms:modified xsi:type="dcterms:W3CDTF">2019-04-26T17:40:09Z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